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stadísticas operación casinos\Boletín Estadístico\Boletín Estadístico 2016\"/>
    </mc:Choice>
  </mc:AlternateContent>
  <bookViews>
    <workbookView xWindow="-15" yWindow="9810" windowWidth="25440" windowHeight="3030" tabRatio="897" activeTab="8"/>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D25" i="4" l="1"/>
  <c r="D16" i="4"/>
  <c r="D26" i="4" s="1"/>
  <c r="D15" i="4"/>
  <c r="O10" i="1"/>
  <c r="O11" i="1"/>
  <c r="O12" i="1"/>
  <c r="O13" i="1"/>
  <c r="O14" i="1"/>
  <c r="O15" i="1"/>
  <c r="O16" i="1"/>
  <c r="O17" i="1"/>
  <c r="O18" i="1"/>
  <c r="O19" i="1"/>
  <c r="O20" i="1"/>
  <c r="O21" i="1"/>
  <c r="O22" i="1"/>
  <c r="O23" i="1"/>
  <c r="O24" i="1"/>
  <c r="O25" i="1"/>
  <c r="I11" i="12" l="1"/>
  <c r="I12" i="12"/>
  <c r="I13" i="12"/>
  <c r="I14" i="12"/>
  <c r="I15" i="12"/>
  <c r="I16" i="12"/>
  <c r="I17" i="12"/>
  <c r="I18" i="12"/>
  <c r="I19" i="12"/>
  <c r="I20" i="12"/>
  <c r="I21" i="12"/>
  <c r="I22" i="12"/>
  <c r="I23" i="12"/>
  <c r="I24" i="12"/>
  <c r="I25" i="12"/>
  <c r="I26" i="12"/>
  <c r="P26" i="7" l="1"/>
  <c r="P26" i="2" l="1"/>
  <c r="Q27" i="13" l="1"/>
  <c r="P27" i="13"/>
  <c r="O27" i="13"/>
  <c r="N27" i="13"/>
  <c r="M27" i="13"/>
  <c r="L27" i="13"/>
  <c r="K27" i="13"/>
  <c r="J27" i="13"/>
  <c r="I27" i="13"/>
  <c r="H27" i="13"/>
  <c r="G27" i="13"/>
  <c r="F27" i="13"/>
  <c r="E27" i="13"/>
  <c r="D27" i="13"/>
  <c r="C27" i="13"/>
  <c r="R26" i="13"/>
  <c r="R25" i="13"/>
  <c r="R24" i="13"/>
  <c r="R23" i="13"/>
  <c r="R22" i="13"/>
  <c r="R21" i="13"/>
  <c r="R20" i="13"/>
  <c r="R19" i="13"/>
  <c r="R18" i="13"/>
  <c r="R17" i="13"/>
  <c r="R16" i="13"/>
  <c r="R15" i="13"/>
  <c r="R14" i="13"/>
  <c r="R13" i="13"/>
  <c r="R12" i="13"/>
  <c r="R11" i="13"/>
  <c r="R27" i="13" l="1"/>
  <c r="S22" i="13" s="1"/>
  <c r="S16" i="13" l="1"/>
  <c r="S18" i="13"/>
  <c r="G28" i="13"/>
  <c r="S21" i="13"/>
  <c r="K28" i="13"/>
  <c r="S19" i="13"/>
  <c r="S17" i="13"/>
  <c r="S20" i="13"/>
  <c r="S15" i="13"/>
  <c r="J28" i="13"/>
  <c r="Q28" i="13"/>
  <c r="M28" i="13"/>
  <c r="I28" i="13"/>
  <c r="F28" i="13"/>
  <c r="P28" i="13"/>
  <c r="L28" i="13"/>
  <c r="H28" i="13"/>
  <c r="E28" i="13"/>
  <c r="D28" i="13"/>
  <c r="S12" i="13"/>
  <c r="C28" i="13"/>
  <c r="S11" i="13"/>
  <c r="S14" i="13"/>
  <c r="S13" i="13"/>
  <c r="O28" i="13"/>
  <c r="S24" i="13"/>
  <c r="N28" i="13"/>
  <c r="S23" i="13"/>
  <c r="S26" i="13"/>
  <c r="S25" i="13"/>
  <c r="R28" i="13" l="1"/>
  <c r="S27" i="13"/>
  <c r="I26" i="1" l="1"/>
  <c r="I27" i="1" s="1"/>
  <c r="D27" i="12" l="1"/>
  <c r="E27" i="12"/>
  <c r="F27" i="12"/>
  <c r="G27" i="12"/>
  <c r="H27" i="12"/>
  <c r="P36" i="4" l="1"/>
  <c r="I26" i="3" l="1"/>
  <c r="J26" i="3"/>
  <c r="K26" i="3"/>
  <c r="L26" i="3"/>
  <c r="M26" i="3"/>
  <c r="N26" i="3"/>
  <c r="I46" i="3"/>
  <c r="J46" i="3"/>
  <c r="K46" i="3"/>
  <c r="L46" i="3"/>
  <c r="M46" i="3"/>
  <c r="N46" i="3"/>
  <c r="J26" i="7" l="1"/>
  <c r="K26" i="7"/>
  <c r="I27" i="12" l="1"/>
  <c r="H36" i="4" l="1"/>
  <c r="G36" i="4" l="1"/>
  <c r="D27" i="11" l="1"/>
  <c r="E27" i="11"/>
  <c r="F27" i="11"/>
  <c r="G27" i="11"/>
  <c r="H27" i="11"/>
  <c r="F36" i="4" l="1"/>
  <c r="N36" i="4" l="1"/>
  <c r="N47" i="4" l="1"/>
  <c r="N49" i="7"/>
  <c r="M47" i="4" l="1"/>
  <c r="M36" i="4"/>
  <c r="M49" i="7"/>
  <c r="O10" i="7"/>
  <c r="O11" i="7"/>
  <c r="O12" i="7"/>
  <c r="O13" i="7"/>
  <c r="O14" i="7"/>
  <c r="O15" i="7"/>
  <c r="O16" i="7"/>
  <c r="O17" i="7"/>
  <c r="O18" i="7"/>
  <c r="O19" i="7"/>
  <c r="O20" i="7"/>
  <c r="O21" i="7"/>
  <c r="O22" i="7"/>
  <c r="O23" i="7"/>
  <c r="O24" i="7"/>
  <c r="O25" i="7"/>
  <c r="L47" i="4" l="1"/>
  <c r="L36" i="4"/>
  <c r="L49" i="7" l="1"/>
  <c r="K47" i="4" l="1"/>
  <c r="K36" i="4"/>
  <c r="K49" i="7" l="1"/>
  <c r="P49" i="7" l="1"/>
  <c r="J47" i="4" l="1"/>
  <c r="J36" i="4"/>
  <c r="J49" i="7" l="1"/>
  <c r="I47" i="4" l="1"/>
  <c r="I36" i="4"/>
  <c r="I49" i="7"/>
  <c r="H47" i="4" l="1"/>
  <c r="H49" i="7" l="1"/>
  <c r="G47" i="4" l="1"/>
  <c r="G49" i="7"/>
  <c r="G26" i="7"/>
  <c r="O23" i="3"/>
  <c r="O43" i="3"/>
  <c r="O24" i="2"/>
  <c r="O23" i="2"/>
  <c r="O45" i="2"/>
  <c r="F47" i="4" l="1"/>
  <c r="F49" i="7"/>
  <c r="F26" i="7"/>
  <c r="O44" i="3"/>
  <c r="O24" i="3"/>
  <c r="O46" i="2"/>
  <c r="E47" i="4"/>
  <c r="E36" i="4"/>
  <c r="D49" i="7" l="1"/>
  <c r="E49" i="7"/>
  <c r="C16" i="4" l="1"/>
  <c r="C26" i="4" s="1"/>
  <c r="C15" i="4"/>
  <c r="O49" i="7"/>
  <c r="C49" i="7"/>
  <c r="E28" i="2" l="1"/>
  <c r="E48" i="3" s="1"/>
  <c r="E71" i="3" s="1"/>
  <c r="E70" i="3" s="1"/>
  <c r="F28" i="2"/>
  <c r="F48" i="3" s="1"/>
  <c r="F71" i="3" s="1"/>
  <c r="F70" i="3" s="1"/>
  <c r="G28" i="2"/>
  <c r="G48" i="3" s="1"/>
  <c r="H28" i="2"/>
  <c r="H48" i="3" s="1"/>
  <c r="I28" i="2"/>
  <c r="I48" i="3" s="1"/>
  <c r="J28" i="2"/>
  <c r="J48" i="3" s="1"/>
  <c r="K28" i="2"/>
  <c r="K48" i="3" s="1"/>
  <c r="L28" i="2"/>
  <c r="L48" i="3" s="1"/>
  <c r="M28" i="2"/>
  <c r="M48" i="3" s="1"/>
  <c r="N28" i="2"/>
  <c r="N48" i="3" s="1"/>
  <c r="D28" i="2"/>
  <c r="D48" i="3" s="1"/>
  <c r="C28" i="2"/>
  <c r="C48" i="3" s="1"/>
  <c r="C71" i="3" s="1"/>
  <c r="N71" i="3" l="1"/>
  <c r="N70" i="3" s="1"/>
  <c r="N47" i="3"/>
  <c r="D71" i="3"/>
  <c r="D70" i="3" s="1"/>
  <c r="D28" i="7"/>
  <c r="M47" i="3"/>
  <c r="M71" i="3"/>
  <c r="M70" i="3" s="1"/>
  <c r="L47" i="3"/>
  <c r="L71" i="3"/>
  <c r="L70" i="3" s="1"/>
  <c r="K47" i="3"/>
  <c r="K71" i="3"/>
  <c r="K70" i="3" s="1"/>
  <c r="J47" i="3"/>
  <c r="J71" i="3"/>
  <c r="J70" i="3" s="1"/>
  <c r="I47" i="3"/>
  <c r="I71" i="3"/>
  <c r="I70" i="3" s="1"/>
  <c r="H71" i="3"/>
  <c r="H70" i="3" s="1"/>
  <c r="J28" i="7"/>
  <c r="J27" i="7" s="1"/>
  <c r="L50" i="2"/>
  <c r="M28" i="7"/>
  <c r="I28" i="7"/>
  <c r="F28" i="7"/>
  <c r="F27" i="7" s="1"/>
  <c r="C50" i="2"/>
  <c r="D50" i="2"/>
  <c r="C28" i="7"/>
  <c r="C38" i="4" s="1"/>
  <c r="C27" i="4" s="1"/>
  <c r="C70" i="3"/>
  <c r="C25" i="4" s="1"/>
  <c r="K28" i="7"/>
  <c r="K27" i="7" s="1"/>
  <c r="G28" i="7"/>
  <c r="G27" i="7" s="1"/>
  <c r="G71" i="3"/>
  <c r="G70" i="3" s="1"/>
  <c r="E28" i="7"/>
  <c r="N28" i="7"/>
  <c r="H28" i="7"/>
  <c r="N50" i="2"/>
  <c r="J50" i="2"/>
  <c r="H50" i="2"/>
  <c r="F50" i="2"/>
  <c r="M50" i="2"/>
  <c r="K50" i="2"/>
  <c r="I50" i="2"/>
  <c r="G50" i="2"/>
  <c r="E50" i="2"/>
  <c r="E38" i="4" l="1"/>
  <c r="N38" i="4"/>
  <c r="L28" i="7"/>
  <c r="M38" i="4"/>
  <c r="K38" i="4"/>
  <c r="H38" i="4"/>
  <c r="H27" i="4" s="1"/>
  <c r="I38" i="4"/>
  <c r="J38" i="4"/>
  <c r="G38" i="4"/>
  <c r="F38" i="4"/>
  <c r="D36" i="4"/>
  <c r="N37" i="4" l="1"/>
  <c r="N27" i="4"/>
  <c r="M37" i="4"/>
  <c r="M27" i="4"/>
  <c r="K37" i="4"/>
  <c r="K27" i="4"/>
  <c r="J37" i="4"/>
  <c r="J27" i="4"/>
  <c r="I37" i="4"/>
  <c r="I27" i="4"/>
  <c r="G37" i="4"/>
  <c r="G27" i="4"/>
  <c r="F37" i="4"/>
  <c r="F27" i="4"/>
  <c r="E37" i="4"/>
  <c r="E27" i="4"/>
  <c r="L38" i="4"/>
  <c r="H37" i="4"/>
  <c r="D38" i="4"/>
  <c r="B70" i="12"/>
  <c r="L37" i="4" l="1"/>
  <c r="L27" i="4"/>
  <c r="D37" i="4"/>
  <c r="D27" i="4"/>
  <c r="D47" i="4"/>
  <c r="C36" i="4"/>
  <c r="O36" i="4" s="1"/>
  <c r="O35" i="4"/>
  <c r="O34" i="4"/>
  <c r="O33" i="4"/>
  <c r="O32" i="4"/>
  <c r="O31" i="4"/>
  <c r="C37" i="4" l="1"/>
  <c r="O37" i="4" s="1"/>
  <c r="C47" i="4" l="1"/>
  <c r="B28" i="12"/>
  <c r="O45" i="3"/>
  <c r="O42" i="3"/>
  <c r="O41" i="3"/>
  <c r="O40" i="3"/>
  <c r="O39" i="3"/>
  <c r="O38" i="3"/>
  <c r="O37" i="3"/>
  <c r="O36" i="3"/>
  <c r="O35" i="3"/>
  <c r="O34" i="3"/>
  <c r="O33" i="3"/>
  <c r="O32" i="3"/>
  <c r="O31" i="3"/>
  <c r="O30" i="3"/>
  <c r="O47" i="2"/>
  <c r="O44" i="2"/>
  <c r="O43" i="2"/>
  <c r="O42" i="2"/>
  <c r="O41" i="2"/>
  <c r="O40" i="2"/>
  <c r="O39" i="2"/>
  <c r="O38" i="2"/>
  <c r="O37" i="2"/>
  <c r="O36" i="2"/>
  <c r="O35" i="2"/>
  <c r="O34" i="2"/>
  <c r="O33" i="2"/>
  <c r="O32" i="2"/>
  <c r="O25" i="2"/>
  <c r="O22" i="2"/>
  <c r="O21" i="2"/>
  <c r="O20" i="2"/>
  <c r="O19" i="2"/>
  <c r="O18" i="2"/>
  <c r="O17" i="2"/>
  <c r="O16" i="2"/>
  <c r="O15" i="2"/>
  <c r="O14" i="2"/>
  <c r="O13" i="2"/>
  <c r="O12" i="2"/>
  <c r="O11" i="2"/>
  <c r="O10" i="2"/>
  <c r="O26" i="2" l="1"/>
  <c r="N26" i="7" l="1"/>
  <c r="N27" i="7" s="1"/>
  <c r="N13" i="4" l="1"/>
  <c r="N23" i="4" s="1"/>
  <c r="N48" i="2"/>
  <c r="N49" i="2" s="1"/>
  <c r="N26" i="2"/>
  <c r="N27" i="2" s="1"/>
  <c r="N24" i="4" l="1"/>
  <c r="N14" i="4"/>
  <c r="N22" i="4"/>
  <c r="N12" i="4"/>
  <c r="N21" i="4"/>
  <c r="N11" i="4"/>
  <c r="M26" i="7"/>
  <c r="M27" i="7" s="1"/>
  <c r="M13" i="4"/>
  <c r="M23" i="4" s="1"/>
  <c r="M48" i="2"/>
  <c r="M49" i="2" s="1"/>
  <c r="M26" i="2"/>
  <c r="M27" i="2" s="1"/>
  <c r="M14" i="4" l="1"/>
  <c r="M24" i="4"/>
  <c r="M12" i="4"/>
  <c r="M22" i="4"/>
  <c r="M11" i="4"/>
  <c r="M21" i="4"/>
  <c r="L13" i="4"/>
  <c r="L23" i="4" s="1"/>
  <c r="L14" i="4" l="1"/>
  <c r="L24" i="4"/>
  <c r="L26" i="7"/>
  <c r="L27" i="7" s="1"/>
  <c r="L48" i="2"/>
  <c r="P48" i="2"/>
  <c r="L26" i="2"/>
  <c r="L27" i="2" s="1"/>
  <c r="K13" i="4"/>
  <c r="K23" i="4" s="1"/>
  <c r="K48" i="2"/>
  <c r="K49" i="2" s="1"/>
  <c r="K26" i="2"/>
  <c r="K27" i="2" s="1"/>
  <c r="K26" i="1"/>
  <c r="K27" i="1" s="1"/>
  <c r="J13" i="4"/>
  <c r="J23" i="4" s="1"/>
  <c r="O13" i="3"/>
  <c r="O14" i="3"/>
  <c r="J48" i="2"/>
  <c r="J49" i="2" s="1"/>
  <c r="J26" i="2"/>
  <c r="J27" i="2" s="1"/>
  <c r="I26" i="7"/>
  <c r="I27" i="7" s="1"/>
  <c r="I13" i="4"/>
  <c r="I23" i="4" s="1"/>
  <c r="I48" i="2"/>
  <c r="I49" i="2" s="1"/>
  <c r="I26" i="2"/>
  <c r="I27" i="2" s="1"/>
  <c r="J26" i="1"/>
  <c r="J27" i="1" s="1"/>
  <c r="L26" i="1"/>
  <c r="L27" i="1" s="1"/>
  <c r="M26" i="1"/>
  <c r="M27" i="1" s="1"/>
  <c r="N26" i="1"/>
  <c r="N27" i="1" s="1"/>
  <c r="H26" i="7"/>
  <c r="H27" i="7" s="1"/>
  <c r="H46" i="3"/>
  <c r="H47" i="3" s="1"/>
  <c r="H26" i="3"/>
  <c r="H13" i="4" s="1"/>
  <c r="H23" i="4" s="1"/>
  <c r="H26" i="2"/>
  <c r="H27" i="2" s="1"/>
  <c r="H48" i="2"/>
  <c r="H49" i="2" s="1"/>
  <c r="H26" i="1"/>
  <c r="H27" i="1" s="1"/>
  <c r="E26" i="7"/>
  <c r="E27" i="7" s="1"/>
  <c r="D26" i="7"/>
  <c r="D27" i="7" s="1"/>
  <c r="C26" i="7"/>
  <c r="C27" i="7" s="1"/>
  <c r="D46" i="3"/>
  <c r="D47" i="3" s="1"/>
  <c r="E46" i="3"/>
  <c r="E47" i="3" s="1"/>
  <c r="F46" i="3"/>
  <c r="F47" i="3" s="1"/>
  <c r="G46" i="3"/>
  <c r="C46" i="3"/>
  <c r="D26" i="3"/>
  <c r="D13" i="4" s="1"/>
  <c r="D23" i="4" s="1"/>
  <c r="E26" i="3"/>
  <c r="E13" i="4" s="1"/>
  <c r="E23" i="4" s="1"/>
  <c r="F26" i="3"/>
  <c r="F13" i="4" s="1"/>
  <c r="F23" i="4" s="1"/>
  <c r="G26" i="3"/>
  <c r="G13" i="4" s="1"/>
  <c r="G23" i="4" s="1"/>
  <c r="C26" i="3"/>
  <c r="C13" i="4" s="1"/>
  <c r="C23" i="4" s="1"/>
  <c r="D48" i="2"/>
  <c r="D49" i="2" s="1"/>
  <c r="E48" i="2"/>
  <c r="E49" i="2" s="1"/>
  <c r="F48" i="2"/>
  <c r="F49" i="2" s="1"/>
  <c r="G48" i="2"/>
  <c r="G49" i="2" s="1"/>
  <c r="G22" i="4" s="1"/>
  <c r="C48" i="2"/>
  <c r="D26" i="2"/>
  <c r="D27" i="2" s="1"/>
  <c r="E26" i="2"/>
  <c r="E27" i="2" s="1"/>
  <c r="F26" i="2"/>
  <c r="F27" i="2" s="1"/>
  <c r="G26" i="2"/>
  <c r="G27" i="2" s="1"/>
  <c r="G21" i="4" s="1"/>
  <c r="C26" i="2"/>
  <c r="D26" i="1"/>
  <c r="D27" i="1" s="1"/>
  <c r="E26" i="1"/>
  <c r="E27" i="1" s="1"/>
  <c r="E20" i="4" s="1"/>
  <c r="F26" i="1"/>
  <c r="F27" i="1" s="1"/>
  <c r="G26" i="1"/>
  <c r="G27" i="1" s="1"/>
  <c r="G20" i="4" s="1"/>
  <c r="C26" i="1"/>
  <c r="O10" i="3"/>
  <c r="O25" i="3"/>
  <c r="O15" i="3"/>
  <c r="O16" i="3"/>
  <c r="O17" i="3"/>
  <c r="O18" i="3"/>
  <c r="O19" i="3"/>
  <c r="O20" i="3"/>
  <c r="O21" i="3"/>
  <c r="O22" i="3"/>
  <c r="O12" i="3"/>
  <c r="O11" i="3"/>
  <c r="P26" i="1"/>
  <c r="G47" i="3" l="1"/>
  <c r="G24" i="4" s="1"/>
  <c r="L12" i="4"/>
  <c r="L49" i="2"/>
  <c r="K14" i="4"/>
  <c r="K24" i="4"/>
  <c r="J14" i="4"/>
  <c r="J24" i="4"/>
  <c r="H14" i="4"/>
  <c r="H24" i="4"/>
  <c r="G14" i="4"/>
  <c r="I14" i="4"/>
  <c r="I24" i="4"/>
  <c r="G12" i="4"/>
  <c r="I12" i="4"/>
  <c r="I22" i="4"/>
  <c r="K12" i="4"/>
  <c r="K22" i="4"/>
  <c r="H12" i="4"/>
  <c r="H22" i="4"/>
  <c r="J12" i="4"/>
  <c r="J22" i="4"/>
  <c r="I11" i="4"/>
  <c r="I21" i="4"/>
  <c r="K11" i="4"/>
  <c r="K21" i="4"/>
  <c r="L11" i="4"/>
  <c r="L21" i="4"/>
  <c r="J11" i="4"/>
  <c r="J21" i="4"/>
  <c r="G11" i="4"/>
  <c r="H11" i="4"/>
  <c r="H21" i="4"/>
  <c r="K10" i="4"/>
  <c r="K20" i="4"/>
  <c r="M10" i="4"/>
  <c r="M20" i="4"/>
  <c r="L10" i="4"/>
  <c r="L20" i="4"/>
  <c r="J10" i="4"/>
  <c r="J20" i="4"/>
  <c r="H10" i="4"/>
  <c r="H20" i="4"/>
  <c r="G10" i="4"/>
  <c r="N10" i="4"/>
  <c r="I20" i="4"/>
  <c r="I10" i="4"/>
  <c r="F24" i="4"/>
  <c r="F14" i="4"/>
  <c r="F22" i="4"/>
  <c r="F12" i="4"/>
  <c r="F11" i="4"/>
  <c r="F21" i="4"/>
  <c r="F10" i="4"/>
  <c r="F20" i="4"/>
  <c r="O23" i="4"/>
  <c r="E14" i="4"/>
  <c r="E24" i="4"/>
  <c r="C27" i="1"/>
  <c r="C20" i="4" s="1"/>
  <c r="C10" i="4"/>
  <c r="D10" i="4"/>
  <c r="D20" i="4"/>
  <c r="E21" i="4"/>
  <c r="E11" i="4"/>
  <c r="C47" i="3"/>
  <c r="C14" i="4"/>
  <c r="D14" i="4"/>
  <c r="D24" i="4"/>
  <c r="C27" i="2"/>
  <c r="O27" i="2" s="1"/>
  <c r="C11" i="4"/>
  <c r="D11" i="4"/>
  <c r="D21" i="4"/>
  <c r="E22" i="4"/>
  <c r="E12" i="4"/>
  <c r="E10" i="4"/>
  <c r="O13" i="4"/>
  <c r="C49" i="2"/>
  <c r="C12" i="4"/>
  <c r="D22" i="4"/>
  <c r="D12" i="4"/>
  <c r="O27" i="7"/>
  <c r="O26" i="7"/>
  <c r="O46" i="3"/>
  <c r="O48" i="2"/>
  <c r="O26" i="3"/>
  <c r="O26" i="1"/>
  <c r="P46" i="3"/>
  <c r="O49" i="2" l="1"/>
  <c r="O47" i="3"/>
  <c r="C22" i="4"/>
  <c r="C24" i="4"/>
  <c r="O24" i="4" s="1"/>
  <c r="C21" i="4"/>
  <c r="O21" i="4" s="1"/>
  <c r="O27" i="1"/>
  <c r="N20" i="4"/>
  <c r="O20" i="4" s="1"/>
  <c r="O25" i="4" s="1"/>
  <c r="O14" i="4"/>
  <c r="O10" i="4"/>
  <c r="O15" i="4" s="1"/>
  <c r="O11" i="4"/>
  <c r="O12" i="4"/>
  <c r="L22" i="4"/>
  <c r="O22" i="4" l="1"/>
</calcChain>
</file>

<file path=xl/sharedStrings.xml><?xml version="1.0" encoding="utf-8"?>
<sst xmlns="http://schemas.openxmlformats.org/spreadsheetml/2006/main" count="620" uniqueCount="164">
  <si>
    <t>Nov</t>
  </si>
  <si>
    <t>Dic</t>
  </si>
  <si>
    <t>Total</t>
  </si>
  <si>
    <t>Enjoy Antofagasta</t>
  </si>
  <si>
    <t>Casino de Colchagua</t>
  </si>
  <si>
    <t>Gran Casino de Talca</t>
  </si>
  <si>
    <t>Marina del Sol</t>
  </si>
  <si>
    <t>Total $</t>
  </si>
  <si>
    <t>Total US$</t>
  </si>
  <si>
    <t>Impuesto por entradas (0,07 UTM)</t>
  </si>
  <si>
    <t>Gasto promedio por visita</t>
  </si>
  <si>
    <t>Casinos de Juego</t>
  </si>
  <si>
    <t>Casino Gran Los Angeles</t>
  </si>
  <si>
    <t>Dreams Temuco</t>
  </si>
  <si>
    <t>Dreams Valdivia</t>
  </si>
  <si>
    <t>Dreams Punta Arenas</t>
  </si>
  <si>
    <t>Monticello Grand Casino</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</si>
  <si>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</si>
  <si>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</si>
  <si>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</si>
  <si>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</si>
  <si>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</si>
  <si>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</si>
  <si>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</si>
  <si>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</si>
  <si>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</si>
  <si>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</si>
  <si>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</si>
  <si>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</si>
  <si>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</si>
  <si>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</si>
  <si>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</si>
  <si>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</si>
  <si>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</si>
  <si>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Sol Calama</t>
  </si>
  <si>
    <t>Casino de Juegos del Pacífico</t>
  </si>
  <si>
    <t>($)</t>
  </si>
  <si>
    <t>(US$)</t>
  </si>
  <si>
    <t>Casino Sol Osorno</t>
  </si>
  <si>
    <t>Casino Gran Los Ángeles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</si>
  <si>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</si>
  <si>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</si>
  <si>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</si>
  <si>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</si>
  <si>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</si>
  <si>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</si>
  <si>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</si>
  <si>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</si>
  <si>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</si>
  <si>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</si>
  <si>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</si>
  <si>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</si>
  <si>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</si>
  <si>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</si>
  <si>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</si>
  <si>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</si>
  <si>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</si>
  <si>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</si>
  <si>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</si>
  <si>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</si>
  <si>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</si>
  <si>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</si>
  <si>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</si>
  <si>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</si>
  <si>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</si>
  <si>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</si>
  <si>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</si>
  <si>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</si>
  <si>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</si>
  <si>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</si>
  <si>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</si>
  <si>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</si>
  <si>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</si>
  <si>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</si>
  <si>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</si>
  <si>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</si>
  <si>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</si>
  <si>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</si>
  <si>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</si>
  <si>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</si>
  <si>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</si>
  <si>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</si>
  <si>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</si>
  <si>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</si>
  <si>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</si>
  <si>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</si>
  <si>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</si>
  <si>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</si>
  <si>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</si>
  <si>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</si>
  <si>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</si>
  <si>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</si>
  <si>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</si>
  <si>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</si>
  <si>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</si>
  <si>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</si>
  <si>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</si>
  <si>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</si>
  <si>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</si>
  <si>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</si>
  <si>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</si>
  <si>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</si>
  <si>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</si>
  <si>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</si>
  <si>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</si>
  <si>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</si>
  <si>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</si>
  <si>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</si>
  <si>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</si>
  <si>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</si>
  <si>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</si>
  <si>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</si>
  <si>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</si>
  <si>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</si>
  <si>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</si>
  <si>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</si>
  <si>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</si>
  <si>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</si>
  <si>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</si>
  <si>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</si>
  <si>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</si>
  <si>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</si>
  <si>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</si>
  <si>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</si>
  <si>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</si>
  <si>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</si>
  <si>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</si>
  <si>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</si>
  <si>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</si>
  <si>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</si>
  <si>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</si>
  <si>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</si>
  <si>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</si>
  <si>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</si>
  <si>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</si>
  <si>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</si>
  <si>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</si>
  <si>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</si>
  <si>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</si>
  <si>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</si>
  <si>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</si>
  <si>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</si>
  <si>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</si>
  <si>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</si>
  <si>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</si>
  <si>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</si>
  <si>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</si>
  <si>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</si>
  <si>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</si>
  <si>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</si>
  <si>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</si>
  <si>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</si>
  <si>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</si>
  <si>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</si>
  <si>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</si>
  <si>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</si>
  <si>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</si>
  <si>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OFERTA DE JUEGOS POR CATEGORIA,  EN LOS CASINOS EN OPERACIÓN - Febrero 2016</t>
  </si>
  <si>
    <t>NUMERO DE MAQUINAS DE AZAR POR FABRICANTE Y PROCEDENCIA - Febrero 2016</t>
  </si>
  <si>
    <t>Al 29-02-2016</t>
  </si>
  <si>
    <t>POSICIONES DE JUEGO, POR CATEGORIA DE JUEGO - Febrero 2016</t>
  </si>
  <si>
    <t>WIN DIARIO POR POSICION DE JUEGO ($), SEGUN CATEGORIA - Febrero 2016</t>
  </si>
  <si>
    <t>Win Febrero 2016 y posiciones de juego al 29-02-2016</t>
  </si>
  <si>
    <t>WIN DIARIO POR POSICION DE JUEGO (US$), SEGUN CATEGORIA - Febrero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</si>
</sst>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_-* #,##0.0_-;\-* #,##0.0_-;_-* &quot;-&quot;?_-;_-@_-"/>
    <numFmt numFmtId="169" formatCode="0.0"/>
    <numFmt numFmtId="170" formatCode="_-* #,##0.0_-;\-* #,##0.0_-;_-* &quot;-&quot;_-;_-@_-"/>
    <numFmt numFmtId="171" formatCode="_-[$€-2]\ * #,##0.00_-;\-[$€-2]\ * #,##0.00_-;_-[$€-2]\ * \-??_-"/>
    <numFmt numFmtId="172" formatCode="_-* #,##0.00_-;\-* #,##0.00_-;_-* \-??_-;_-@_-"/>
    <numFmt numFmtId="173" formatCode="_-* #,##0.00\ &quot;€&quot;_-;\-* #,##0.00\ &quot;€&quot;_-;_-* &quot;-&quot;??\ &quot;€&quot;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10"/>
      <color indexed="9"/>
      <name val="Optima"/>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0">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theme="3" tint="-0.24994659260841701"/>
      </left>
      <right style="thin">
        <color theme="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4"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9" fillId="0" borderId="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10" borderId="0" applyNumberFormat="0" applyBorder="0" applyAlignment="0" applyProtection="0"/>
    <xf numFmtId="0" fontId="43" fillId="22" borderId="60" applyNumberFormat="0" applyAlignment="0" applyProtection="0"/>
    <xf numFmtId="0" fontId="44" fillId="23"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7" fillId="13" borderId="60" applyNumberFormat="0" applyAlignment="0" applyProtection="0"/>
    <xf numFmtId="171" fontId="39" fillId="0" borderId="0" applyFill="0" applyBorder="0" applyAlignment="0" applyProtection="0"/>
    <xf numFmtId="0" fontId="48" fillId="9" borderId="0" applyNumberFormat="0" applyBorder="0" applyAlignment="0" applyProtection="0"/>
    <xf numFmtId="172" fontId="39" fillId="0" borderId="0" applyFill="0" applyBorder="0" applyAlignment="0" applyProtection="0"/>
    <xf numFmtId="0" fontId="49" fillId="28" borderId="0" applyNumberFormat="0" applyBorder="0" applyAlignment="0" applyProtection="0"/>
    <xf numFmtId="0" fontId="39" fillId="29" borderId="63" applyNumberFormat="0" applyAlignment="0" applyProtection="0"/>
    <xf numFmtId="9" fontId="39" fillId="0" borderId="0" applyFill="0" applyBorder="0" applyAlignment="0" applyProtection="0"/>
    <xf numFmtId="0" fontId="50" fillId="22"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57" fillId="0" borderId="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39" fillId="0" borderId="0"/>
    <xf numFmtId="173" fontId="39" fillId="0" borderId="0" applyFont="0" applyFill="0" applyBorder="0" applyAlignment="0" applyProtection="0"/>
    <xf numFmtId="0" fontId="39" fillId="0" borderId="0"/>
    <xf numFmtId="43" fontId="39" fillId="0" borderId="0" applyFont="0" applyFill="0" applyBorder="0" applyAlignment="0" applyProtection="0"/>
    <xf numFmtId="174" fontId="39" fillId="0" borderId="0" applyFont="0" applyFill="0" applyBorder="0" applyAlignment="0" applyProtection="0"/>
    <xf numFmtId="0" fontId="40" fillId="31"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0" fillId="36" borderId="0" applyNumberFormat="0" applyBorder="0" applyAlignment="0" applyProtection="0"/>
    <xf numFmtId="0" fontId="40" fillId="34" borderId="0" applyNumberFormat="0" applyBorder="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0" fillId="32" borderId="0" applyNumberFormat="0" applyBorder="0" applyAlignment="0" applyProtection="0"/>
    <xf numFmtId="0" fontId="48" fillId="31" borderId="0" applyNumberFormat="0" applyBorder="0" applyAlignment="0" applyProtection="0"/>
    <xf numFmtId="0" fontId="49" fillId="50" borderId="0" applyNumberFormat="0" applyBorder="0" applyAlignment="0" applyProtection="0"/>
    <xf numFmtId="0" fontId="40" fillId="3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5"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175"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0" fontId="39" fillId="0" borderId="0"/>
    <xf numFmtId="172" fontId="39" fillId="0" borderId="0" applyFill="0" applyBorder="0" applyAlignment="0" applyProtection="0"/>
    <xf numFmtId="9" fontId="39" fillId="0" borderId="0" applyFill="0" applyBorder="0" applyAlignment="0" applyProtection="0"/>
    <xf numFmtId="0" fontId="8" fillId="0" borderId="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7" fontId="39" fillId="0" borderId="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0" fontId="8" fillId="0" borderId="0"/>
    <xf numFmtId="172" fontId="39" fillId="0" borderId="0" applyFill="0" applyBorder="0" applyAlignment="0" applyProtection="0"/>
    <xf numFmtId="178" fontId="39" fillId="0" borderId="0" applyFill="0" applyBorder="0" applyAlignment="0" applyProtection="0"/>
    <xf numFmtId="9" fontId="39" fillId="0" borderId="0" applyFill="0" applyBorder="0" applyAlignment="0" applyProtection="0"/>
    <xf numFmtId="0" fontId="62"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9" fillId="0" borderId="0"/>
    <xf numFmtId="0" fontId="8" fillId="0" borderId="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cellStyleXfs>
  <cellXfs count="302">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41" fontId="21" fillId="2" borderId="9" xfId="2" applyNumberFormat="1" applyFont="1" applyFill="1" applyBorder="1" applyAlignment="1"/>
    <xf numFmtId="41" fontId="21" fillId="3" borderId="10" xfId="2" applyNumberFormat="1" applyFont="1" applyFill="1" applyBorder="1"/>
    <xf numFmtId="41" fontId="21" fillId="2" borderId="9" xfId="2" applyNumberFormat="1" applyFont="1" applyFill="1" applyBorder="1"/>
    <xf numFmtId="41" fontId="21" fillId="3" borderId="9" xfId="2" applyNumberFormat="1" applyFont="1" applyFill="1" applyBorder="1"/>
    <xf numFmtId="41" fontId="21" fillId="2" borderId="10" xfId="2" applyNumberFormat="1" applyFont="1" applyFill="1" applyBorder="1"/>
    <xf numFmtId="41" fontId="21" fillId="3" borderId="8" xfId="2" applyNumberFormat="1" applyFont="1" applyFill="1" applyBorder="1"/>
    <xf numFmtId="41" fontId="21" fillId="2" borderId="8"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2" xfId="0" applyNumberFormat="1" applyFont="1" applyFill="1" applyBorder="1"/>
    <xf numFmtId="41" fontId="23" fillId="3" borderId="1" xfId="0" applyNumberFormat="1" applyFont="1" applyFill="1" applyBorder="1"/>
    <xf numFmtId="41" fontId="23" fillId="3" borderId="2" xfId="0" applyNumberFormat="1" applyFont="1" applyFill="1" applyBorder="1"/>
    <xf numFmtId="0" fontId="3" fillId="0" borderId="5" xfId="0" applyFont="1" applyFill="1" applyBorder="1"/>
    <xf numFmtId="41" fontId="23" fillId="2" borderId="2" xfId="0" applyNumberFormat="1" applyFont="1" applyFill="1" applyBorder="1"/>
    <xf numFmtId="17" fontId="5" fillId="5" borderId="16" xfId="0" applyNumberFormat="1" applyFont="1" applyFill="1" applyBorder="1" applyAlignment="1">
      <alignment horizontal="center" vertical="center" wrapText="1"/>
    </xf>
    <xf numFmtId="17" fontId="5" fillId="5" borderId="0" xfId="0" applyNumberFormat="1" applyFont="1" applyFill="1" applyBorder="1" applyAlignment="1">
      <alignment horizontal="center" vertical="center" wrapText="1"/>
    </xf>
    <xf numFmtId="17" fontId="5" fillId="5" borderId="17"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16" xfId="7" applyFont="1" applyBorder="1">
      <alignment horizontal="center" vertical="center" wrapText="1"/>
    </xf>
    <xf numFmtId="17" fontId="5" fillId="5" borderId="0" xfId="7" applyFont="1" applyBorder="1">
      <alignment horizontal="center" vertical="center" wrapText="1"/>
    </xf>
    <xf numFmtId="17" fontId="5" fillId="5" borderId="17"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4"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4"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41" fontId="23" fillId="3" borderId="23" xfId="0" applyNumberFormat="1" applyFont="1" applyFill="1" applyBorder="1"/>
    <xf numFmtId="41"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5" fontId="4" fillId="0" borderId="0" xfId="0" applyNumberFormat="1" applyFont="1"/>
    <xf numFmtId="41" fontId="23" fillId="3" borderId="2" xfId="5" applyNumberFormat="1" applyFont="1" applyFill="1" applyBorder="1"/>
    <xf numFmtId="4" fontId="4" fillId="0" borderId="0" xfId="0" applyNumberFormat="1" applyFont="1" applyFill="1"/>
    <xf numFmtId="0" fontId="29" fillId="3" borderId="0" xfId="0" applyFont="1" applyFill="1" applyAlignment="1">
      <alignment horizontal="center"/>
    </xf>
    <xf numFmtId="0" fontId="30"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2" fillId="3" borderId="26" xfId="0" applyFont="1" applyFill="1" applyBorder="1" applyAlignment="1">
      <alignment horizontal="justify" vertical="center"/>
    </xf>
    <xf numFmtId="0" fontId="32" fillId="3" borderId="25" xfId="0" applyFont="1" applyFill="1" applyBorder="1"/>
    <xf numFmtId="164" fontId="33" fillId="4" borderId="0" xfId="2" applyNumberFormat="1" applyFont="1" applyFill="1" applyBorder="1" applyAlignment="1">
      <alignment vertical="center"/>
    </xf>
    <xf numFmtId="2" fontId="33" fillId="4" borderId="0" xfId="2" applyNumberFormat="1" applyFont="1" applyFill="1" applyBorder="1" applyAlignment="1">
      <alignment vertical="center"/>
    </xf>
    <xf numFmtId="164" fontId="33" fillId="4" borderId="0" xfId="3" applyFont="1" applyAlignment="1">
      <alignment vertical="center"/>
    </xf>
    <xf numFmtId="164" fontId="33" fillId="4" borderId="20" xfId="3" applyFont="1" applyBorder="1" applyAlignment="1">
      <alignment vertical="center"/>
    </xf>
    <xf numFmtId="164" fontId="33" fillId="4" borderId="21" xfId="3" applyFont="1" applyBorder="1" applyAlignment="1">
      <alignment vertical="center"/>
    </xf>
    <xf numFmtId="164" fontId="33" fillId="4" borderId="22" xfId="3" applyFont="1" applyBorder="1" applyAlignment="1">
      <alignment vertical="center"/>
    </xf>
    <xf numFmtId="164" fontId="33" fillId="4" borderId="0" xfId="3" applyFont="1" applyBorder="1" applyAlignment="1">
      <alignment vertical="center"/>
    </xf>
    <xf numFmtId="3" fontId="34" fillId="3" borderId="8" xfId="2" applyNumberFormat="1" applyFont="1" applyFill="1" applyBorder="1" applyAlignment="1">
      <alignment vertical="center"/>
    </xf>
    <xf numFmtId="3" fontId="34" fillId="2" borderId="7" xfId="2" applyNumberFormat="1" applyFont="1" applyFill="1" applyBorder="1" applyAlignment="1">
      <alignment vertical="center"/>
    </xf>
    <xf numFmtId="3" fontId="34" fillId="2" borderId="8" xfId="2" applyNumberFormat="1" applyFont="1" applyFill="1" applyBorder="1" applyAlignment="1">
      <alignment vertical="center"/>
    </xf>
    <xf numFmtId="3" fontId="35" fillId="3" borderId="2" xfId="0" applyNumberFormat="1" applyFont="1" applyFill="1" applyBorder="1" applyAlignment="1">
      <alignment vertical="center"/>
    </xf>
    <xf numFmtId="3" fontId="35" fillId="2" borderId="2" xfId="0" applyNumberFormat="1" applyFont="1" applyFill="1" applyBorder="1" applyAlignment="1">
      <alignment vertical="center"/>
    </xf>
    <xf numFmtId="3" fontId="35" fillId="3" borderId="14" xfId="0" applyNumberFormat="1" applyFont="1" applyFill="1" applyBorder="1" applyAlignment="1">
      <alignment vertical="center"/>
    </xf>
    <xf numFmtId="3" fontId="35" fillId="2" borderId="2" xfId="1" applyFont="1" applyBorder="1" applyAlignment="1">
      <alignment vertical="center"/>
    </xf>
    <xf numFmtId="3" fontId="35" fillId="3" borderId="16" xfId="0" applyNumberFormat="1" applyFont="1" applyFill="1" applyBorder="1" applyAlignment="1">
      <alignment vertical="center"/>
    </xf>
    <xf numFmtId="3" fontId="35" fillId="2" borderId="2" xfId="1" applyFont="1" applyAlignment="1">
      <alignment vertical="center"/>
    </xf>
    <xf numFmtId="3" fontId="35" fillId="2" borderId="16" xfId="1" applyFont="1" applyBorder="1" applyAlignment="1">
      <alignment vertical="center"/>
    </xf>
    <xf numFmtId="43" fontId="1" fillId="0" borderId="0" xfId="0" applyNumberFormat="1" applyFont="1"/>
    <xf numFmtId="43" fontId="33" fillId="4" borderId="0" xfId="3" applyNumberFormat="1" applyFont="1" applyAlignment="1">
      <alignment vertical="center"/>
    </xf>
    <xf numFmtId="166" fontId="23" fillId="3" borderId="2" xfId="6" applyNumberFormat="1" applyFont="1" applyFill="1" applyBorder="1" applyAlignment="1">
      <alignment horizontal="right"/>
    </xf>
    <xf numFmtId="166" fontId="23" fillId="2" borderId="2" xfId="6" applyNumberFormat="1" applyFont="1" applyFill="1" applyBorder="1" applyAlignment="1">
      <alignment horizontal="right"/>
    </xf>
    <xf numFmtId="9" fontId="24" fillId="3" borderId="0" xfId="6" applyFont="1" applyFill="1"/>
    <xf numFmtId="167" fontId="33" fillId="4" borderId="0" xfId="3" applyNumberFormat="1" applyFont="1" applyAlignment="1">
      <alignment vertical="center"/>
    </xf>
    <xf numFmtId="166" fontId="33" fillId="4" borderId="0" xfId="3" applyNumberFormat="1" applyFont="1" applyBorder="1" applyAlignment="1">
      <alignment vertical="center"/>
    </xf>
    <xf numFmtId="41" fontId="23" fillId="2" borderId="2" xfId="1" applyNumberFormat="1" applyFont="1" applyBorder="1" applyAlignment="1"/>
    <xf numFmtId="41" fontId="23" fillId="3" borderId="15" xfId="5" applyNumberFormat="1" applyFont="1" applyFill="1" applyBorder="1"/>
    <xf numFmtId="41" fontId="23" fillId="3" borderId="13" xfId="5" applyNumberFormat="1" applyFont="1" applyFill="1" applyBorder="1"/>
    <xf numFmtId="41" fontId="23" fillId="2" borderId="2" xfId="1" applyNumberFormat="1" applyFont="1" applyAlignment="1"/>
    <xf numFmtId="168" fontId="23" fillId="3" borderId="2" xfId="5" applyNumberFormat="1" applyFont="1" applyFill="1" applyBorder="1"/>
    <xf numFmtId="168" fontId="23" fillId="2" borderId="2" xfId="1" applyNumberFormat="1" applyFont="1" applyBorder="1" applyAlignment="1"/>
    <xf numFmtId="0" fontId="36" fillId="0" borderId="0" xfId="0" applyFont="1"/>
    <xf numFmtId="164" fontId="1" fillId="0" borderId="0" xfId="5" applyNumberFormat="1" applyFont="1"/>
    <xf numFmtId="169"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41" fontId="23" fillId="2" borderId="32" xfId="1" applyNumberFormat="1" applyFont="1" applyBorder="1" applyAlignment="1"/>
    <xf numFmtId="41" fontId="23" fillId="3" borderId="14" xfId="0" applyNumberFormat="1" applyFont="1" applyFill="1" applyBorder="1"/>
    <xf numFmtId="3" fontId="35" fillId="2" borderId="36" xfId="1" applyFont="1" applyBorder="1" applyAlignment="1">
      <alignment vertical="center"/>
    </xf>
    <xf numFmtId="166" fontId="33" fillId="4" borderId="0" xfId="3" applyNumberFormat="1" applyFont="1" applyBorder="1" applyAlignment="1">
      <alignment horizontal="right" vertical="center"/>
    </xf>
    <xf numFmtId="41" fontId="23" fillId="3" borderId="31" xfId="0" applyNumberFormat="1" applyFont="1" applyFill="1" applyBorder="1" applyAlignment="1"/>
    <xf numFmtId="41" fontId="23" fillId="3" borderId="32" xfId="0" applyNumberFormat="1" applyFont="1" applyFill="1" applyBorder="1"/>
    <xf numFmtId="3" fontId="35" fillId="2" borderId="15" xfId="1" applyFont="1" applyBorder="1" applyAlignment="1">
      <alignment vertical="center"/>
    </xf>
    <xf numFmtId="41" fontId="23" fillId="2" borderId="14" xfId="1" applyNumberFormat="1" applyFont="1" applyBorder="1" applyAlignment="1"/>
    <xf numFmtId="3" fontId="35" fillId="3" borderId="33" xfId="0" applyNumberFormat="1" applyFont="1" applyFill="1" applyBorder="1" applyAlignment="1">
      <alignment vertical="center"/>
    </xf>
    <xf numFmtId="41" fontId="23" fillId="3" borderId="34" xfId="0" applyNumberFormat="1" applyFont="1" applyFill="1" applyBorder="1" applyAlignment="1"/>
    <xf numFmtId="170" fontId="23" fillId="2" borderId="2" xfId="1" applyNumberFormat="1" applyFont="1" applyBorder="1" applyAlignment="1"/>
    <xf numFmtId="170" fontId="23" fillId="2" borderId="14" xfId="1" applyNumberFormat="1" applyFont="1" applyBorder="1" applyAlignment="1"/>
    <xf numFmtId="3" fontId="35" fillId="3" borderId="23" xfId="0" applyNumberFormat="1" applyFont="1" applyFill="1" applyBorder="1" applyAlignment="1">
      <alignment vertical="center"/>
    </xf>
    <xf numFmtId="3" fontId="35" fillId="3" borderId="1" xfId="0" applyNumberFormat="1" applyFont="1" applyFill="1" applyBorder="1" applyAlignment="1">
      <alignment vertical="center"/>
    </xf>
    <xf numFmtId="3" fontId="35" fillId="3" borderId="30" xfId="0" applyNumberFormat="1" applyFont="1" applyFill="1" applyBorder="1" applyAlignment="1">
      <alignment vertical="center"/>
    </xf>
    <xf numFmtId="3" fontId="35" fillId="3" borderId="15" xfId="0" applyNumberFormat="1" applyFont="1" applyFill="1" applyBorder="1" applyAlignment="1">
      <alignment vertical="center"/>
    </xf>
    <xf numFmtId="41" fontId="23" fillId="3" borderId="35" xfId="0" applyNumberFormat="1" applyFont="1" applyFill="1" applyBorder="1"/>
    <xf numFmtId="164" fontId="33" fillId="4" borderId="0" xfId="3" applyNumberFormat="1" applyFont="1" applyBorder="1" applyAlignment="1">
      <alignment vertical="center"/>
    </xf>
    <xf numFmtId="166" fontId="23" fillId="2" borderId="2" xfId="1" applyNumberFormat="1" applyFont="1" applyBorder="1" applyAlignment="1"/>
    <xf numFmtId="3" fontId="35" fillId="2" borderId="1" xfId="1" applyFont="1" applyBorder="1" applyAlignment="1">
      <alignment vertical="center"/>
    </xf>
    <xf numFmtId="3" fontId="35" fillId="7" borderId="15" xfId="1" applyFont="1" applyFill="1" applyBorder="1" applyAlignment="1">
      <alignment vertical="center"/>
    </xf>
    <xf numFmtId="3" fontId="35" fillId="2" borderId="33" xfId="0" applyNumberFormat="1" applyFont="1" applyFill="1" applyBorder="1" applyAlignment="1">
      <alignment vertical="center"/>
    </xf>
    <xf numFmtId="43" fontId="23" fillId="2" borderId="34" xfId="0" applyNumberFormat="1" applyFont="1" applyFill="1" applyBorder="1" applyAlignment="1"/>
    <xf numFmtId="166"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4" fillId="3" borderId="43" xfId="2" applyNumberFormat="1" applyFont="1" applyFill="1" applyBorder="1" applyAlignment="1">
      <alignment vertical="center"/>
    </xf>
    <xf numFmtId="164" fontId="33" fillId="4" borderId="20" xfId="3" applyNumberFormat="1" applyFont="1" applyBorder="1" applyAlignment="1">
      <alignment vertical="center"/>
    </xf>
    <xf numFmtId="164" fontId="33" fillId="4" borderId="21" xfId="3" applyNumberFormat="1" applyFont="1" applyBorder="1" applyAlignment="1">
      <alignment vertical="center"/>
    </xf>
    <xf numFmtId="3" fontId="33" fillId="4" borderId="21" xfId="3" applyNumberFormat="1" applyFont="1" applyBorder="1" applyAlignment="1">
      <alignment horizontal="center" vertical="center"/>
    </xf>
    <xf numFmtId="3" fontId="33"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3" fillId="4" borderId="48" xfId="3" applyNumberFormat="1" applyFont="1" applyBorder="1" applyAlignment="1">
      <alignment vertical="center"/>
    </xf>
    <xf numFmtId="9" fontId="33" fillId="4" borderId="49" xfId="3" applyNumberFormat="1" applyFont="1" applyBorder="1" applyAlignment="1">
      <alignment vertical="center"/>
    </xf>
    <xf numFmtId="9" fontId="33" fillId="4" borderId="50" xfId="3" applyNumberFormat="1" applyFont="1" applyBorder="1" applyAlignment="1">
      <alignment vertical="center"/>
    </xf>
    <xf numFmtId="166" fontId="23" fillId="3" borderId="2" xfId="0" applyNumberFormat="1" applyFont="1" applyFill="1" applyBorder="1"/>
    <xf numFmtId="41" fontId="23" fillId="2" borderId="17" xfId="1" applyNumberFormat="1" applyFont="1" applyBorder="1" applyAlignment="1"/>
    <xf numFmtId="41" fontId="23" fillId="2" borderId="51" xfId="1" applyNumberFormat="1" applyFont="1" applyBorder="1" applyAlignment="1"/>
    <xf numFmtId="41" fontId="23" fillId="3" borderId="17" xfId="0" applyNumberFormat="1" applyFont="1" applyFill="1" applyBorder="1"/>
    <xf numFmtId="166" fontId="23" fillId="3" borderId="52" xfId="0" applyNumberFormat="1" applyFont="1" applyFill="1" applyBorder="1" applyAlignment="1"/>
    <xf numFmtId="3" fontId="35"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3" fillId="4" borderId="0" xfId="3" applyNumberFormat="1" applyFont="1" applyBorder="1" applyAlignment="1">
      <alignment vertical="center"/>
    </xf>
    <xf numFmtId="3" fontId="33" fillId="4" borderId="0" xfId="3" applyNumberFormat="1" applyFont="1" applyBorder="1" applyAlignment="1">
      <alignment vertical="center"/>
    </xf>
    <xf numFmtId="3" fontId="35" fillId="3" borderId="18" xfId="0" applyNumberFormat="1" applyFont="1" applyFill="1" applyBorder="1" applyAlignment="1">
      <alignment vertical="top"/>
    </xf>
    <xf numFmtId="0" fontId="32" fillId="3" borderId="26" xfId="0" applyFont="1" applyFill="1" applyBorder="1" applyAlignment="1">
      <alignment horizontal="justify" vertical="center" wrapText="1"/>
    </xf>
    <xf numFmtId="165" fontId="23" fillId="3" borderId="2" xfId="0" applyNumberFormat="1" applyFont="1" applyFill="1" applyBorder="1" applyAlignment="1">
      <alignment horizontal="center"/>
    </xf>
    <xf numFmtId="165" fontId="23" fillId="2" borderId="2" xfId="1" applyNumberFormat="1" applyFont="1" applyBorder="1" applyAlignment="1">
      <alignment horizontal="center"/>
    </xf>
    <xf numFmtId="165" fontId="33" fillId="4" borderId="21" xfId="3" applyNumberFormat="1" applyFont="1" applyBorder="1" applyAlignment="1">
      <alignment horizontal="center" vertical="center"/>
    </xf>
    <xf numFmtId="165" fontId="33" fillId="4" borderId="22" xfId="3" applyNumberFormat="1" applyFont="1" applyBorder="1" applyAlignment="1">
      <alignment horizontal="center" vertical="center"/>
    </xf>
    <xf numFmtId="3" fontId="23" fillId="3" borderId="16" xfId="0" applyNumberFormat="1" applyFont="1" applyFill="1" applyBorder="1" applyAlignment="1">
      <alignment horizontal="center"/>
    </xf>
    <xf numFmtId="3" fontId="6" fillId="3" borderId="0" xfId="8" applyNumberFormat="1" applyFont="1" applyFill="1" applyBorder="1" applyAlignment="1">
      <alignment vertical="center" wrapText="1"/>
    </xf>
    <xf numFmtId="3" fontId="23" fillId="3" borderId="16" xfId="1" applyNumberFormat="1" applyFont="1" applyFill="1" applyBorder="1" applyAlignment="1">
      <alignment horizontal="center"/>
    </xf>
    <xf numFmtId="3" fontId="37" fillId="3" borderId="0" xfId="3" applyNumberFormat="1" applyFont="1" applyFill="1" applyBorder="1" applyAlignment="1">
      <alignment horizontal="center" vertical="center"/>
    </xf>
    <xf numFmtId="165" fontId="23" fillId="3" borderId="16" xfId="1" applyNumberFormat="1" applyFont="1" applyFill="1" applyBorder="1" applyAlignment="1">
      <alignment horizontal="center"/>
    </xf>
    <xf numFmtId="165" fontId="23" fillId="3" borderId="16" xfId="0" applyNumberFormat="1" applyFont="1" applyFill="1" applyBorder="1" applyAlignment="1">
      <alignment horizontal="center"/>
    </xf>
    <xf numFmtId="165" fontId="33" fillId="3" borderId="0" xfId="3" applyNumberFormat="1" applyFont="1" applyFill="1" applyBorder="1" applyAlignment="1">
      <alignment horizontal="center" vertical="center"/>
    </xf>
    <xf numFmtId="43" fontId="33" fillId="4" borderId="0" xfId="3" applyNumberFormat="1" applyFont="1" applyBorder="1" applyAlignment="1">
      <alignment vertical="center"/>
    </xf>
    <xf numFmtId="166" fontId="24" fillId="0" borderId="0" xfId="5" applyNumberFormat="1" applyFont="1"/>
    <xf numFmtId="164"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8" fillId="3" borderId="0" xfId="0" applyFont="1" applyFill="1" applyAlignment="1"/>
    <xf numFmtId="0" fontId="38"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5" fillId="3" borderId="28" xfId="0" applyNumberFormat="1" applyFont="1" applyFill="1" applyBorder="1" applyAlignment="1">
      <alignment vertical="center"/>
    </xf>
    <xf numFmtId="3" fontId="34" fillId="3" borderId="56" xfId="2" applyNumberFormat="1" applyFont="1" applyFill="1" applyBorder="1" applyAlignment="1">
      <alignment vertical="center"/>
    </xf>
    <xf numFmtId="0" fontId="33" fillId="4" borderId="28" xfId="3" applyNumberFormat="1" applyFont="1" applyBorder="1" applyAlignment="1">
      <alignment vertical="center"/>
    </xf>
    <xf numFmtId="0" fontId="33" fillId="4" borderId="57" xfId="3" applyNumberFormat="1" applyFont="1" applyBorder="1" applyAlignment="1">
      <alignment vertical="center"/>
    </xf>
    <xf numFmtId="166" fontId="33" fillId="4" borderId="58" xfId="3" applyNumberFormat="1" applyFont="1" applyBorder="1" applyAlignment="1">
      <alignment vertical="center"/>
    </xf>
    <xf numFmtId="166" fontId="33" fillId="4" borderId="59" xfId="3" applyNumberFormat="1" applyFont="1" applyBorder="1" applyAlignment="1">
      <alignment vertical="center"/>
    </xf>
    <xf numFmtId="41" fontId="23" fillId="3" borderId="14" xfId="5" applyNumberFormat="1" applyFont="1" applyFill="1" applyBorder="1"/>
    <xf numFmtId="41" fontId="23" fillId="2" borderId="14" xfId="5" applyNumberFormat="1" applyFont="1" applyFill="1" applyBorder="1" applyAlignment="1"/>
    <xf numFmtId="164" fontId="33" fillId="4" borderId="28" xfId="3" applyNumberFormat="1" applyFont="1" applyBorder="1" applyAlignment="1">
      <alignment vertical="center"/>
    </xf>
    <xf numFmtId="164" fontId="33" fillId="4" borderId="29" xfId="3" applyNumberFormat="1" applyFont="1" applyBorder="1" applyAlignment="1">
      <alignment vertical="center"/>
    </xf>
    <xf numFmtId="164" fontId="33" fillId="4" borderId="57" xfId="3" applyNumberFormat="1" applyFont="1" applyBorder="1" applyAlignment="1">
      <alignment vertical="center"/>
    </xf>
    <xf numFmtId="43" fontId="33" fillId="4" borderId="58" xfId="3" applyNumberFormat="1" applyFont="1" applyBorder="1" applyAlignment="1">
      <alignment vertical="center"/>
    </xf>
    <xf numFmtId="2" fontId="33" fillId="4" borderId="58" xfId="3" applyNumberFormat="1" applyFont="1" applyBorder="1" applyAlignment="1">
      <alignment vertical="center"/>
    </xf>
    <xf numFmtId="2" fontId="33" fillId="4" borderId="59" xfId="3" applyNumberFormat="1" applyFont="1" applyBorder="1" applyAlignment="1">
      <alignment vertical="center"/>
    </xf>
    <xf numFmtId="0" fontId="11" fillId="4" borderId="0" xfId="3" applyNumberFormat="1"/>
    <xf numFmtId="17" fontId="61"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5" fillId="3" borderId="2" xfId="1" applyFont="1" applyFill="1" applyBorder="1" applyAlignment="1">
      <alignment vertical="center"/>
    </xf>
    <xf numFmtId="41" fontId="23" fillId="3" borderId="2" xfId="1" applyNumberFormat="1" applyFont="1" applyFill="1" applyBorder="1" applyAlignment="1"/>
    <xf numFmtId="166" fontId="23" fillId="3" borderId="2" xfId="1" applyNumberFormat="1" applyFont="1" applyFill="1" applyBorder="1" applyAlignment="1"/>
    <xf numFmtId="3" fontId="35" fillId="2" borderId="16" xfId="0" applyNumberFormat="1" applyFont="1" applyFill="1" applyBorder="1" applyAlignment="1">
      <alignment vertical="center"/>
    </xf>
    <xf numFmtId="41"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4" fillId="2" borderId="43" xfId="2" applyNumberFormat="1" applyFont="1" applyFill="1" applyBorder="1" applyAlignment="1">
      <alignment vertical="center"/>
    </xf>
    <xf numFmtId="3" fontId="35" fillId="2" borderId="14" xfId="0" applyNumberFormat="1" applyFont="1" applyFill="1" applyBorder="1" applyAlignment="1">
      <alignment vertical="center"/>
    </xf>
    <xf numFmtId="41" fontId="23" fillId="2" borderId="1" xfId="0" applyNumberFormat="1" applyFont="1" applyFill="1" applyBorder="1"/>
    <xf numFmtId="41" fontId="23" fillId="2" borderId="13" xfId="5" applyNumberFormat="1" applyFont="1" applyFill="1" applyBorder="1"/>
    <xf numFmtId="41" fontId="23" fillId="2" borderId="15" xfId="5" applyNumberFormat="1" applyFont="1" applyFill="1" applyBorder="1"/>
    <xf numFmtId="3" fontId="35" fillId="3" borderId="2" xfId="1" applyFont="1" applyFill="1" applyAlignment="1">
      <alignment vertical="center"/>
    </xf>
    <xf numFmtId="41" fontId="23" fillId="3" borderId="2" xfId="1" applyNumberFormat="1" applyFont="1" applyFill="1" applyAlignment="1"/>
    <xf numFmtId="3" fontId="35" fillId="3" borderId="16" xfId="1" applyFont="1" applyFill="1" applyBorder="1" applyAlignment="1">
      <alignment vertical="center"/>
    </xf>
    <xf numFmtId="168" fontId="23" fillId="3" borderId="2" xfId="1" applyNumberFormat="1" applyFont="1" applyFill="1" applyBorder="1" applyAlignment="1"/>
    <xf numFmtId="168" fontId="23" fillId="2" borderId="2" xfId="5" applyNumberFormat="1" applyFont="1" applyFill="1" applyBorder="1"/>
    <xf numFmtId="3" fontId="35" fillId="2" borderId="28" xfId="0" applyNumberFormat="1" applyFont="1" applyFill="1" applyBorder="1" applyAlignment="1">
      <alignment vertical="center"/>
    </xf>
    <xf numFmtId="41" fontId="23" fillId="2" borderId="14" xfId="5" applyNumberFormat="1" applyFont="1" applyFill="1" applyBorder="1"/>
    <xf numFmtId="3" fontId="35" fillId="3" borderId="15" xfId="1" applyFont="1" applyFill="1" applyBorder="1" applyAlignment="1">
      <alignment vertical="center"/>
    </xf>
    <xf numFmtId="41" fontId="23" fillId="3" borderId="14" xfId="5" applyNumberFormat="1" applyFont="1" applyFill="1" applyBorder="1" applyAlignment="1"/>
    <xf numFmtId="165" fontId="23" fillId="3" borderId="2" xfId="1" applyNumberFormat="1" applyFont="1" applyFill="1" applyBorder="1" applyAlignment="1">
      <alignment horizontal="center"/>
    </xf>
    <xf numFmtId="165"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166" fontId="23" fillId="3" borderId="2" xfId="5" applyNumberFormat="1" applyFont="1" applyFill="1" applyBorder="1"/>
    <xf numFmtId="166" fontId="23" fillId="2" borderId="2" xfId="5" applyNumberFormat="1" applyFont="1" applyFill="1" applyBorder="1"/>
    <xf numFmtId="0" fontId="33" fillId="4" borderId="36" xfId="3" applyNumberFormat="1" applyFont="1" applyBorder="1" applyAlignment="1">
      <alignment vertical="center"/>
    </xf>
    <xf numFmtId="9" fontId="33" fillId="4" borderId="17" xfId="3" applyNumberFormat="1" applyFont="1" applyBorder="1" applyAlignment="1">
      <alignment vertical="center"/>
    </xf>
    <xf numFmtId="0" fontId="33" fillId="4" borderId="37" xfId="3" applyNumberFormat="1" applyFont="1" applyBorder="1" applyAlignment="1">
      <alignment vertical="center"/>
    </xf>
    <xf numFmtId="166" fontId="33" fillId="4" borderId="21" xfId="3" applyNumberFormat="1" applyFont="1" applyBorder="1" applyAlignment="1">
      <alignment vertical="center"/>
    </xf>
    <xf numFmtId="9" fontId="33" fillId="4" borderId="21" xfId="3" applyNumberFormat="1" applyFont="1" applyBorder="1" applyAlignment="1">
      <alignment vertical="center"/>
    </xf>
    <xf numFmtId="9" fontId="33" fillId="4" borderId="22" xfId="3" applyNumberFormat="1" applyFont="1" applyBorder="1" applyAlignment="1">
      <alignment vertical="center"/>
    </xf>
    <xf numFmtId="3" fontId="35" fillId="3" borderId="18" xfId="0" applyNumberFormat="1" applyFont="1" applyFill="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9"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4" xfId="7" applyFill="1" applyBorder="1" applyAlignment="1">
      <alignment horizontal="center" vertical="center" wrapText="1"/>
    </xf>
    <xf numFmtId="3" fontId="6" fillId="4" borderId="16"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17" fontId="7" fillId="5" borderId="53" xfId="7" applyBorder="1" applyAlignment="1">
      <alignment horizontal="center" vertical="center" wrapText="1"/>
    </xf>
    <xf numFmtId="3" fontId="26" fillId="4" borderId="28" xfId="2" applyNumberFormat="1" applyFont="1" applyFill="1" applyBorder="1" applyAlignment="1">
      <alignment horizontal="center" vertical="center"/>
    </xf>
    <xf numFmtId="3" fontId="27" fillId="4" borderId="0" xfId="2" applyNumberFormat="1" applyFont="1" applyFill="1" applyBorder="1" applyAlignment="1">
      <alignment horizontal="center" vertical="center"/>
    </xf>
    <xf numFmtId="3" fontId="27" fillId="4" borderId="29" xfId="2" applyNumberFormat="1" applyFont="1" applyFill="1" applyBorder="1" applyAlignment="1">
      <alignment horizontal="center" vertical="center"/>
    </xf>
    <xf numFmtId="17" fontId="6" fillId="4" borderId="3" xfId="0" applyNumberFormat="1" applyFont="1" applyFill="1" applyBorder="1" applyAlignment="1">
      <alignment horizontal="center" vertical="center" wrapText="1"/>
    </xf>
    <xf numFmtId="17" fontId="2" fillId="4" borderId="18" xfId="0" applyNumberFormat="1" applyFont="1" applyFill="1" applyBorder="1" applyAlignment="1">
      <alignment horizontal="center" vertical="center" wrapText="1"/>
    </xf>
    <xf numFmtId="17" fontId="2" fillId="4" borderId="19" xfId="0" applyNumberFormat="1" applyFont="1" applyFill="1" applyBorder="1" applyAlignment="1">
      <alignment horizontal="center" vertical="center" wrapText="1"/>
    </xf>
    <xf numFmtId="3" fontId="6" fillId="4" borderId="3" xfId="8" applyNumberFormat="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28"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28" fillId="4" borderId="28" xfId="8" applyNumberFormat="1" applyFont="1" applyBorder="1">
      <alignment horizontal="center" vertical="center" wrapText="1"/>
    </xf>
    <xf numFmtId="3" fontId="28" fillId="4" borderId="0" xfId="8" applyNumberFormat="1" applyFont="1" applyBorder="1">
      <alignment horizontal="center" vertical="center" wrapText="1"/>
    </xf>
    <xf numFmtId="3" fontId="28" fillId="4" borderId="29" xfId="8" applyNumberFormat="1" applyFont="1" applyBorder="1">
      <alignment horizontal="center" vertical="center" wrapText="1"/>
    </xf>
    <xf numFmtId="3" fontId="28" fillId="4" borderId="18" xfId="8" applyNumberFormat="1" applyFont="1" applyBorder="1">
      <alignment horizontal="center" vertical="center" wrapText="1"/>
    </xf>
    <xf numFmtId="3" fontId="28" fillId="4" borderId="19"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55"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600074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574684</xdr:colOff>
      <xdr:row>53</xdr:row>
      <xdr:rowOff>80925</xdr:rowOff>
    </xdr:from>
    <xdr:to>
      <xdr:col>7</xdr:col>
      <xdr:colOff>0</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674235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502133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393286</xdr:colOff>
      <xdr:row>49</xdr:row>
      <xdr:rowOff>20637</xdr:rowOff>
    </xdr:from>
    <xdr:to>
      <xdr:col>6</xdr:col>
      <xdr:colOff>489984</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556108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J21" sqref="J21"/>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19"/>
    </row>
    <row r="9" spans="1:5" ht="20.25">
      <c r="D9" s="11"/>
    </row>
    <row r="10" spans="1:5" ht="20.25">
      <c r="D10" s="18"/>
    </row>
    <row r="12" spans="1:5" ht="15">
      <c r="D12" s="15"/>
    </row>
    <row r="13" spans="1:5">
      <c r="D13" s="13"/>
    </row>
    <row r="14" spans="1:5" ht="17.25" customHeight="1" thickBot="1">
      <c r="D14" s="14"/>
    </row>
    <row r="15" spans="1:5" ht="26.25" customHeight="1" thickTop="1" thickBot="1">
      <c r="C15" s="33" t="s">
        <v>111</v>
      </c>
      <c r="D15" s="20"/>
      <c r="E15" s="33" t="s">
        <v>65</v>
      </c>
    </row>
    <row r="16" spans="1:5" ht="26.25" customHeight="1" thickTop="1" thickBot="1">
      <c r="C16" s="33" t="s">
        <v>77</v>
      </c>
      <c r="D16" s="20"/>
      <c r="E16" s="33" t="s">
        <v>66</v>
      </c>
    </row>
    <row r="17" spans="3:5" ht="26.25" customHeight="1" thickTop="1" thickBot="1">
      <c r="C17" s="33" t="s">
        <v>105</v>
      </c>
      <c r="D17" s="20"/>
      <c r="E17" s="33" t="s">
        <v>67</v>
      </c>
    </row>
    <row r="18" spans="3:5" ht="26.25" customHeight="1" thickTop="1" thickBot="1">
      <c r="C18" s="33" t="s">
        <v>112</v>
      </c>
      <c r="D18" s="20"/>
      <c r="E18" s="33" t="s">
        <v>68</v>
      </c>
    </row>
    <row r="19" spans="3:5" ht="26.25" customHeight="1" thickTop="1" thickBot="1">
      <c r="C19" s="33" t="s">
        <v>62</v>
      </c>
      <c r="D19" s="20"/>
      <c r="E19" s="33" t="s">
        <v>69</v>
      </c>
    </row>
    <row r="20" spans="3:5" ht="26.25" customHeight="1" thickTop="1" thickBot="1">
      <c r="C20" s="33" t="s">
        <v>71</v>
      </c>
      <c r="D20" s="20"/>
      <c r="E20" s="33" t="s">
        <v>117</v>
      </c>
    </row>
    <row r="21" spans="3:5" ht="26.25" customHeight="1" thickTop="1" thickBot="1">
      <c r="C21" s="33" t="s">
        <v>63</v>
      </c>
      <c r="D21" s="20"/>
      <c r="E21" s="34" t="s">
        <v>70</v>
      </c>
    </row>
    <row r="22" spans="3:5" ht="26.25" customHeight="1" thickTop="1" thickBot="1">
      <c r="C22" s="33" t="s">
        <v>64</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D15" sqref="D15"/>
    </sheetView>
  </sheetViews>
  <sheetFormatPr baseColWidth="10" defaultColWidth="11.42578125" defaultRowHeight="11.25"/>
  <cols>
    <col min="1" max="1" width="4.140625" style="72" customWidth="1"/>
    <col min="2" max="2" width="34.85546875" style="52" customWidth="1"/>
    <col min="3" max="3" width="2.42578125" style="52" customWidth="1"/>
    <col min="4" max="4" width="89.85546875" style="52" customWidth="1"/>
    <col min="5" max="5" width="7.140625" style="52" customWidth="1"/>
    <col min="6" max="6" width="26.140625" style="52" customWidth="1"/>
    <col min="7" max="16384" width="11.42578125" style="52"/>
  </cols>
  <sheetData>
    <row r="1" spans="1:5" ht="10.5" customHeight="1">
      <c r="A1" s="71"/>
    </row>
    <row r="2" spans="1:5" ht="10.5" customHeight="1"/>
    <row r="3" spans="1:5" ht="10.5" customHeight="1"/>
    <row r="4" spans="1:5" ht="10.5" customHeight="1"/>
    <row r="5" spans="1:5" ht="10.5" customHeight="1">
      <c r="D5" s="83"/>
    </row>
    <row r="6" spans="1:5" ht="10.5" customHeight="1">
      <c r="D6" s="83"/>
      <c r="E6" s="83"/>
    </row>
    <row r="7" spans="1:5" ht="49.5" customHeight="1">
      <c r="D7" s="83"/>
      <c r="E7" s="83"/>
    </row>
    <row r="8" spans="1:5" ht="22.5" customHeight="1">
      <c r="A8" s="64"/>
      <c r="B8" s="300" t="s">
        <v>55</v>
      </c>
      <c r="C8" s="300"/>
      <c r="D8" s="301"/>
    </row>
    <row r="9" spans="1:5" ht="42" customHeight="1">
      <c r="A9" s="64"/>
      <c r="B9" s="84" t="s">
        <v>72</v>
      </c>
      <c r="C9" s="85"/>
      <c r="D9" s="86" t="s">
        <v>19</v>
      </c>
    </row>
    <row r="10" spans="1:5" ht="48" customHeight="1">
      <c r="A10" s="64"/>
      <c r="B10" s="84" t="s">
        <v>60</v>
      </c>
      <c r="C10" s="85"/>
      <c r="D10" s="86" t="s">
        <v>20</v>
      </c>
    </row>
    <row r="11" spans="1:5" ht="39.75" customHeight="1">
      <c r="A11" s="64"/>
      <c r="B11" s="84" t="s">
        <v>21</v>
      </c>
      <c r="C11" s="85"/>
      <c r="D11" s="86" t="s">
        <v>22</v>
      </c>
    </row>
    <row r="12" spans="1:5" ht="37.5" customHeight="1">
      <c r="A12" s="64"/>
      <c r="B12" s="84" t="s">
        <v>61</v>
      </c>
      <c r="C12" s="87"/>
      <c r="D12" s="86" t="s">
        <v>23</v>
      </c>
    </row>
    <row r="13" spans="1:5" ht="56.25" customHeight="1">
      <c r="A13" s="64"/>
      <c r="B13" s="84" t="s">
        <v>109</v>
      </c>
      <c r="C13" s="87"/>
      <c r="D13" s="183" t="s">
        <v>110</v>
      </c>
    </row>
    <row r="14" spans="1:5" ht="52.5" customHeight="1">
      <c r="A14" s="64"/>
      <c r="B14" s="84" t="s">
        <v>113</v>
      </c>
      <c r="C14" s="85"/>
      <c r="D14" s="86" t="s">
        <v>125</v>
      </c>
    </row>
    <row r="15" spans="1:5" ht="39.75" customHeight="1">
      <c r="A15" s="64"/>
      <c r="B15" s="84" t="s">
        <v>114</v>
      </c>
      <c r="C15" s="85"/>
      <c r="D15" s="86" t="s">
        <v>115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130" zoomScaleNormal="130" workbookViewId="0">
      <selection activeCell="B29" sqref="B29"/>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52" customFormat="1" ht="22.5" customHeight="1">
      <c r="B8" s="258" t="s">
        <v>157</v>
      </c>
      <c r="C8" s="258"/>
      <c r="D8" s="258"/>
      <c r="E8" s="258"/>
      <c r="F8" s="258"/>
      <c r="G8" s="258"/>
      <c r="H8" s="259"/>
      <c r="I8" s="150"/>
      <c r="J8" s="58"/>
    </row>
    <row r="9" spans="2:10" s="52" customFormat="1" ht="15" customHeight="1">
      <c r="B9" s="260" t="s">
        <v>11</v>
      </c>
      <c r="C9" s="261" t="s">
        <v>86</v>
      </c>
      <c r="D9" s="262" t="s">
        <v>87</v>
      </c>
      <c r="E9" s="263"/>
      <c r="F9" s="264"/>
      <c r="G9" s="265" t="s">
        <v>88</v>
      </c>
      <c r="H9" s="266" t="s">
        <v>89</v>
      </c>
      <c r="I9" s="150"/>
      <c r="J9" s="58"/>
    </row>
    <row r="10" spans="2:10" s="52" customFormat="1" ht="24" customHeight="1">
      <c r="B10" s="260"/>
      <c r="C10" s="261"/>
      <c r="D10" s="152" t="s">
        <v>79</v>
      </c>
      <c r="E10" s="154" t="s">
        <v>80</v>
      </c>
      <c r="F10" s="153" t="s">
        <v>81</v>
      </c>
      <c r="G10" s="265"/>
      <c r="H10" s="266"/>
      <c r="I10" s="150"/>
    </row>
    <row r="11" spans="2:10" s="52" customFormat="1" ht="9" customHeight="1">
      <c r="B11" s="102" t="s">
        <v>34</v>
      </c>
      <c r="C11" s="39" t="s">
        <v>90</v>
      </c>
      <c r="D11" s="155">
        <v>6</v>
      </c>
      <c r="E11" s="155">
        <v>14</v>
      </c>
      <c r="F11" s="155">
        <v>1</v>
      </c>
      <c r="G11" s="155">
        <v>468</v>
      </c>
      <c r="H11" s="155">
        <v>100</v>
      </c>
      <c r="I11" s="150"/>
    </row>
    <row r="12" spans="2:10" s="52" customFormat="1" ht="9" customHeight="1">
      <c r="B12" s="101" t="s">
        <v>3</v>
      </c>
      <c r="C12" s="112" t="s">
        <v>91</v>
      </c>
      <c r="D12" s="156">
        <v>10</v>
      </c>
      <c r="E12" s="156">
        <v>29</v>
      </c>
      <c r="F12" s="156">
        <v>2</v>
      </c>
      <c r="G12" s="156">
        <v>794</v>
      </c>
      <c r="H12" s="156">
        <v>124</v>
      </c>
      <c r="I12" s="150"/>
    </row>
    <row r="13" spans="2:10" s="52" customFormat="1" ht="9" customHeight="1">
      <c r="B13" s="157" t="s">
        <v>76</v>
      </c>
      <c r="C13" s="39" t="s">
        <v>92</v>
      </c>
      <c r="D13" s="155">
        <v>5</v>
      </c>
      <c r="E13" s="155">
        <v>17</v>
      </c>
      <c r="F13" s="155">
        <v>1</v>
      </c>
      <c r="G13" s="155">
        <v>385</v>
      </c>
      <c r="H13" s="155">
        <v>179</v>
      </c>
      <c r="I13" s="150"/>
    </row>
    <row r="14" spans="2:10" s="52" customFormat="1" ht="9" customHeight="1">
      <c r="B14" s="101" t="s">
        <v>35</v>
      </c>
      <c r="C14" s="112" t="s">
        <v>93</v>
      </c>
      <c r="D14" s="156">
        <v>7</v>
      </c>
      <c r="E14" s="156">
        <v>9</v>
      </c>
      <c r="F14" s="156">
        <v>1</v>
      </c>
      <c r="G14" s="156">
        <v>343</v>
      </c>
      <c r="H14" s="156">
        <v>148</v>
      </c>
      <c r="I14" s="150"/>
      <c r="J14" s="53"/>
    </row>
    <row r="15" spans="2:10" s="52" customFormat="1" ht="9" customHeight="1">
      <c r="B15" s="102" t="s">
        <v>104</v>
      </c>
      <c r="C15" s="39" t="s">
        <v>94</v>
      </c>
      <c r="D15" s="155">
        <v>14</v>
      </c>
      <c r="E15" s="155">
        <v>44</v>
      </c>
      <c r="F15" s="155">
        <v>1</v>
      </c>
      <c r="G15" s="155">
        <v>1380</v>
      </c>
      <c r="H15" s="155">
        <v>100</v>
      </c>
      <c r="I15" s="150"/>
      <c r="J15" s="53"/>
    </row>
    <row r="16" spans="2:10" s="52" customFormat="1" ht="9" customHeight="1">
      <c r="B16" s="101" t="s">
        <v>16</v>
      </c>
      <c r="C16" s="112" t="s">
        <v>95</v>
      </c>
      <c r="D16" s="156">
        <v>26</v>
      </c>
      <c r="E16" s="156">
        <v>52</v>
      </c>
      <c r="F16" s="156">
        <v>1</v>
      </c>
      <c r="G16" s="156">
        <v>1945</v>
      </c>
      <c r="H16" s="156">
        <v>300</v>
      </c>
      <c r="I16" s="150"/>
      <c r="J16" s="53"/>
    </row>
    <row r="17" spans="1:248" s="52" customFormat="1" ht="9" customHeight="1">
      <c r="B17" s="102" t="s">
        <v>4</v>
      </c>
      <c r="C17" s="39" t="s">
        <v>96</v>
      </c>
      <c r="D17" s="155">
        <v>5</v>
      </c>
      <c r="E17" s="155">
        <v>12</v>
      </c>
      <c r="F17" s="155">
        <v>2</v>
      </c>
      <c r="G17" s="155">
        <v>240</v>
      </c>
      <c r="H17" s="155">
        <v>30</v>
      </c>
      <c r="I17" s="150"/>
    </row>
    <row r="18" spans="1:248" s="52" customFormat="1" ht="9" customHeight="1">
      <c r="B18" s="101" t="s">
        <v>5</v>
      </c>
      <c r="C18" s="112" t="s">
        <v>97</v>
      </c>
      <c r="D18" s="156">
        <v>4</v>
      </c>
      <c r="E18" s="156">
        <v>10</v>
      </c>
      <c r="F18" s="156">
        <v>1</v>
      </c>
      <c r="G18" s="156">
        <v>452</v>
      </c>
      <c r="H18" s="156">
        <v>68</v>
      </c>
      <c r="I18" s="150"/>
    </row>
    <row r="19" spans="1:248" s="52" customFormat="1" ht="9" customHeight="1">
      <c r="B19" s="223" t="s">
        <v>6</v>
      </c>
      <c r="C19" s="224" t="s">
        <v>98</v>
      </c>
      <c r="D19" s="228">
        <v>11</v>
      </c>
      <c r="E19" s="228">
        <v>38</v>
      </c>
      <c r="F19" s="228">
        <v>1</v>
      </c>
      <c r="G19" s="228">
        <v>1387</v>
      </c>
      <c r="H19" s="228">
        <v>168</v>
      </c>
      <c r="I19" s="150"/>
    </row>
    <row r="20" spans="1:248" s="52" customFormat="1" ht="9" customHeight="1">
      <c r="B20" s="226" t="s">
        <v>12</v>
      </c>
      <c r="C20" s="41" t="s">
        <v>99</v>
      </c>
      <c r="D20" s="229">
        <v>4</v>
      </c>
      <c r="E20" s="229">
        <v>5</v>
      </c>
      <c r="F20" s="229">
        <v>1</v>
      </c>
      <c r="G20" s="229">
        <v>203</v>
      </c>
      <c r="H20" s="229">
        <v>40</v>
      </c>
      <c r="I20" s="150"/>
    </row>
    <row r="21" spans="1:248" s="52" customFormat="1" ht="9" customHeight="1">
      <c r="B21" s="223" t="s">
        <v>13</v>
      </c>
      <c r="C21" s="224" t="s">
        <v>100</v>
      </c>
      <c r="D21" s="228">
        <v>7</v>
      </c>
      <c r="E21" s="228">
        <v>26</v>
      </c>
      <c r="F21" s="228">
        <v>3</v>
      </c>
      <c r="G21" s="228">
        <v>683</v>
      </c>
      <c r="H21" s="228">
        <v>176</v>
      </c>
      <c r="I21" s="150"/>
    </row>
    <row r="22" spans="1:248" s="52" customFormat="1" ht="9" customHeight="1">
      <c r="B22" s="226" t="s">
        <v>14</v>
      </c>
      <c r="C22" s="41" t="s">
        <v>101</v>
      </c>
      <c r="D22" s="229">
        <v>5</v>
      </c>
      <c r="E22" s="229">
        <v>15</v>
      </c>
      <c r="F22" s="229">
        <v>2</v>
      </c>
      <c r="G22" s="229">
        <v>393</v>
      </c>
      <c r="H22" s="229">
        <v>100</v>
      </c>
      <c r="I22" s="150"/>
    </row>
    <row r="23" spans="1:248" s="52" customFormat="1" ht="9" customHeight="1">
      <c r="B23" s="223" t="s">
        <v>38</v>
      </c>
      <c r="C23" s="224" t="s">
        <v>102</v>
      </c>
      <c r="D23" s="228">
        <v>6</v>
      </c>
      <c r="E23" s="228">
        <v>14</v>
      </c>
      <c r="F23" s="228">
        <v>1</v>
      </c>
      <c r="G23" s="228">
        <v>333</v>
      </c>
      <c r="H23" s="228">
        <v>60</v>
      </c>
      <c r="I23" s="150"/>
    </row>
    <row r="24" spans="1:248" s="52" customFormat="1" ht="9" customHeight="1">
      <c r="B24" s="230" t="s">
        <v>120</v>
      </c>
      <c r="C24" s="41" t="s">
        <v>121</v>
      </c>
      <c r="D24" s="229">
        <v>5</v>
      </c>
      <c r="E24" s="229">
        <v>11</v>
      </c>
      <c r="F24" s="229">
        <v>2</v>
      </c>
      <c r="G24" s="229">
        <v>230</v>
      </c>
      <c r="H24" s="229">
        <v>72</v>
      </c>
      <c r="I24" s="150"/>
    </row>
    <row r="25" spans="1:248" s="52" customFormat="1" ht="9" customHeight="1">
      <c r="B25" s="223" t="s">
        <v>118</v>
      </c>
      <c r="C25" s="224" t="s">
        <v>119</v>
      </c>
      <c r="D25" s="228">
        <v>4</v>
      </c>
      <c r="E25" s="228">
        <v>6</v>
      </c>
      <c r="F25" s="228">
        <v>1</v>
      </c>
      <c r="G25" s="228">
        <v>168</v>
      </c>
      <c r="H25" s="228">
        <v>38</v>
      </c>
      <c r="I25" s="150"/>
    </row>
    <row r="26" spans="1:248" s="52" customFormat="1" ht="9" customHeight="1">
      <c r="B26" s="230" t="s">
        <v>15</v>
      </c>
      <c r="C26" s="41" t="s">
        <v>103</v>
      </c>
      <c r="D26" s="229">
        <v>5</v>
      </c>
      <c r="E26" s="229">
        <v>13</v>
      </c>
      <c r="F26" s="229">
        <v>2</v>
      </c>
      <c r="G26" s="229">
        <v>465</v>
      </c>
      <c r="H26" s="229">
        <v>100</v>
      </c>
      <c r="I26" s="150"/>
    </row>
    <row r="27" spans="1:248" s="151" customFormat="1" ht="18" customHeight="1">
      <c r="A27" s="79"/>
      <c r="B27" s="158" t="s">
        <v>2</v>
      </c>
      <c r="C27" s="159"/>
      <c r="D27" s="160">
        <f t="shared" ref="D27:H27" si="0">SUM(D11:D26)</f>
        <v>124</v>
      </c>
      <c r="E27" s="160">
        <f t="shared" si="0"/>
        <v>315</v>
      </c>
      <c r="F27" s="160">
        <f t="shared" si="0"/>
        <v>23</v>
      </c>
      <c r="G27" s="160">
        <f t="shared" si="0"/>
        <v>9869</v>
      </c>
      <c r="H27" s="161">
        <f t="shared" si="0"/>
        <v>1803</v>
      </c>
      <c r="I27" s="6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row>
    <row r="28" spans="1:248" ht="22.5" customHeight="1">
      <c r="B28" s="182" t="s">
        <v>159</v>
      </c>
      <c r="J28" s="57"/>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130" zoomScaleNormal="130" zoomScaleSheetLayoutView="100" workbookViewId="0">
      <selection activeCell="B30" sqref="B30"/>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140625" style="16" bestFit="1"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46"/>
    </row>
    <row r="8" spans="2:21" ht="22.5" customHeight="1">
      <c r="B8" s="267" t="s">
        <v>158</v>
      </c>
      <c r="C8" s="267"/>
      <c r="D8" s="267"/>
      <c r="E8" s="267"/>
      <c r="F8" s="267"/>
      <c r="G8" s="267"/>
      <c r="H8" s="267"/>
      <c r="I8" s="267"/>
      <c r="J8" s="267"/>
      <c r="K8" s="267"/>
      <c r="L8" s="267"/>
      <c r="M8" s="267"/>
      <c r="N8" s="267"/>
      <c r="O8" s="267"/>
      <c r="P8" s="267"/>
      <c r="Q8" s="267"/>
      <c r="R8" s="267"/>
      <c r="S8" s="267"/>
      <c r="T8" s="189"/>
      <c r="U8" s="246"/>
    </row>
    <row r="9" spans="2:21" s="248" customFormat="1" ht="11.25" customHeight="1">
      <c r="B9" s="260" t="s">
        <v>24</v>
      </c>
      <c r="C9" s="247" t="s">
        <v>126</v>
      </c>
      <c r="D9" s="247" t="s">
        <v>127</v>
      </c>
      <c r="E9" s="247" t="s">
        <v>128</v>
      </c>
      <c r="F9" s="247" t="s">
        <v>129</v>
      </c>
      <c r="G9" s="247" t="s">
        <v>130</v>
      </c>
      <c r="H9" s="247" t="s">
        <v>131</v>
      </c>
      <c r="I9" s="247" t="s">
        <v>132</v>
      </c>
      <c r="J9" s="247" t="s">
        <v>154</v>
      </c>
      <c r="K9" s="247" t="s">
        <v>133</v>
      </c>
      <c r="L9" s="247" t="s">
        <v>134</v>
      </c>
      <c r="M9" s="247" t="s">
        <v>135</v>
      </c>
      <c r="N9" s="247" t="s">
        <v>136</v>
      </c>
      <c r="O9" s="247" t="s">
        <v>137</v>
      </c>
      <c r="P9" s="247" t="s">
        <v>138</v>
      </c>
      <c r="Q9" s="247" t="s">
        <v>139</v>
      </c>
      <c r="R9" s="268" t="s">
        <v>140</v>
      </c>
      <c r="S9" s="269"/>
    </row>
    <row r="10" spans="2:21" ht="11.25" customHeight="1">
      <c r="B10" s="260"/>
      <c r="C10" s="47" t="s">
        <v>141</v>
      </c>
      <c r="D10" s="47" t="s">
        <v>142</v>
      </c>
      <c r="E10" s="47" t="s">
        <v>143</v>
      </c>
      <c r="F10" s="47" t="s">
        <v>144</v>
      </c>
      <c r="G10" s="47" t="s">
        <v>145</v>
      </c>
      <c r="H10" s="47" t="s">
        <v>146</v>
      </c>
      <c r="I10" s="47" t="s">
        <v>146</v>
      </c>
      <c r="J10" s="47" t="s">
        <v>155</v>
      </c>
      <c r="K10" s="47" t="s">
        <v>145</v>
      </c>
      <c r="L10" s="47" t="s">
        <v>147</v>
      </c>
      <c r="M10" s="47" t="s">
        <v>148</v>
      </c>
      <c r="N10" s="47" t="s">
        <v>149</v>
      </c>
      <c r="O10" s="47" t="s">
        <v>145</v>
      </c>
      <c r="P10" s="47" t="s">
        <v>150</v>
      </c>
      <c r="Q10" s="47" t="s">
        <v>145</v>
      </c>
      <c r="R10" s="268"/>
      <c r="S10" s="269"/>
    </row>
    <row r="11" spans="2:21" ht="9" customHeight="1">
      <c r="B11" s="102" t="s">
        <v>34</v>
      </c>
      <c r="C11" s="39"/>
      <c r="D11" s="39">
        <v>6</v>
      </c>
      <c r="E11" s="39"/>
      <c r="F11" s="39">
        <v>96</v>
      </c>
      <c r="G11" s="39">
        <v>120</v>
      </c>
      <c r="H11" s="39"/>
      <c r="I11" s="39"/>
      <c r="J11" s="39">
        <v>2</v>
      </c>
      <c r="K11" s="39">
        <v>84</v>
      </c>
      <c r="L11" s="39">
        <v>66</v>
      </c>
      <c r="M11" s="39"/>
      <c r="N11" s="39">
        <v>24</v>
      </c>
      <c r="O11" s="39"/>
      <c r="P11" s="39"/>
      <c r="Q11" s="39">
        <v>70</v>
      </c>
      <c r="R11" s="81">
        <f t="shared" ref="R11:R28" si="0">SUM(C11:Q11)</f>
        <v>468</v>
      </c>
      <c r="S11" s="249">
        <f t="shared" ref="S11:S26" si="1">R11/$R$27</f>
        <v>4.7421217955213292E-2</v>
      </c>
    </row>
    <row r="12" spans="2:21" ht="9" customHeight="1">
      <c r="B12" s="101" t="s">
        <v>3</v>
      </c>
      <c r="C12" s="112"/>
      <c r="D12" s="112">
        <v>58</v>
      </c>
      <c r="E12" s="112"/>
      <c r="F12" s="112">
        <v>170</v>
      </c>
      <c r="G12" s="112">
        <v>154</v>
      </c>
      <c r="H12" s="112"/>
      <c r="I12" s="112"/>
      <c r="J12" s="112"/>
      <c r="K12" s="112">
        <v>138</v>
      </c>
      <c r="L12" s="112">
        <v>62</v>
      </c>
      <c r="M12" s="112"/>
      <c r="N12" s="112">
        <v>8</v>
      </c>
      <c r="O12" s="112">
        <v>4</v>
      </c>
      <c r="P12" s="112"/>
      <c r="Q12" s="112">
        <v>200</v>
      </c>
      <c r="R12" s="112">
        <f t="shared" si="0"/>
        <v>794</v>
      </c>
      <c r="S12" s="144">
        <f t="shared" si="1"/>
        <v>8.0453946701793497E-2</v>
      </c>
    </row>
    <row r="13" spans="2:21" ht="9" customHeight="1">
      <c r="B13" s="95" t="s">
        <v>76</v>
      </c>
      <c r="C13" s="39">
        <v>10</v>
      </c>
      <c r="D13" s="39">
        <v>26</v>
      </c>
      <c r="E13" s="39"/>
      <c r="F13" s="39">
        <v>57</v>
      </c>
      <c r="G13" s="39">
        <v>58</v>
      </c>
      <c r="H13" s="39"/>
      <c r="I13" s="39">
        <v>16</v>
      </c>
      <c r="J13" s="39"/>
      <c r="K13" s="39">
        <v>55</v>
      </c>
      <c r="L13" s="39">
        <v>44</v>
      </c>
      <c r="M13" s="39"/>
      <c r="N13" s="39">
        <v>40</v>
      </c>
      <c r="O13" s="39"/>
      <c r="P13" s="39">
        <v>18</v>
      </c>
      <c r="Q13" s="39">
        <v>61</v>
      </c>
      <c r="R13" s="81">
        <f t="shared" si="0"/>
        <v>385</v>
      </c>
      <c r="S13" s="249">
        <f t="shared" si="1"/>
        <v>3.9011044685378457E-2</v>
      </c>
    </row>
    <row r="14" spans="2:21" ht="9" customHeight="1">
      <c r="B14" s="101" t="s">
        <v>35</v>
      </c>
      <c r="C14" s="112"/>
      <c r="D14" s="112">
        <v>16</v>
      </c>
      <c r="E14" s="112"/>
      <c r="F14" s="112">
        <v>76</v>
      </c>
      <c r="G14" s="112">
        <v>101</v>
      </c>
      <c r="H14" s="112"/>
      <c r="I14" s="112"/>
      <c r="J14" s="112"/>
      <c r="K14" s="112">
        <v>16</v>
      </c>
      <c r="L14" s="112">
        <v>20</v>
      </c>
      <c r="M14" s="112"/>
      <c r="N14" s="112"/>
      <c r="O14" s="112"/>
      <c r="P14" s="112"/>
      <c r="Q14" s="112">
        <v>114</v>
      </c>
      <c r="R14" s="112">
        <f t="shared" si="0"/>
        <v>343</v>
      </c>
      <c r="S14" s="144">
        <f t="shared" si="1"/>
        <v>3.4755294356064441E-2</v>
      </c>
    </row>
    <row r="15" spans="2:21" ht="9" customHeight="1">
      <c r="B15" s="102" t="s">
        <v>104</v>
      </c>
      <c r="C15" s="39">
        <v>18</v>
      </c>
      <c r="D15" s="39">
        <v>128</v>
      </c>
      <c r="E15" s="39"/>
      <c r="F15" s="39">
        <v>162</v>
      </c>
      <c r="G15" s="39">
        <v>354</v>
      </c>
      <c r="H15" s="39"/>
      <c r="I15" s="39"/>
      <c r="J15" s="39"/>
      <c r="K15" s="39">
        <v>302</v>
      </c>
      <c r="L15" s="39">
        <v>186</v>
      </c>
      <c r="M15" s="39"/>
      <c r="N15" s="39">
        <v>26</v>
      </c>
      <c r="O15" s="39"/>
      <c r="P15" s="39"/>
      <c r="Q15" s="39">
        <v>204</v>
      </c>
      <c r="R15" s="81">
        <f t="shared" si="0"/>
        <v>1380</v>
      </c>
      <c r="S15" s="249">
        <f t="shared" si="1"/>
        <v>0.13983179653460331</v>
      </c>
    </row>
    <row r="16" spans="2:21" ht="9" customHeight="1">
      <c r="B16" s="101" t="s">
        <v>16</v>
      </c>
      <c r="C16" s="112"/>
      <c r="D16" s="112">
        <v>198</v>
      </c>
      <c r="E16" s="112">
        <v>22</v>
      </c>
      <c r="F16" s="112">
        <v>49</v>
      </c>
      <c r="G16" s="112">
        <v>323</v>
      </c>
      <c r="H16" s="112"/>
      <c r="I16" s="112"/>
      <c r="J16" s="112"/>
      <c r="K16" s="112">
        <v>392</v>
      </c>
      <c r="L16" s="112">
        <v>60</v>
      </c>
      <c r="M16" s="112"/>
      <c r="N16" s="112">
        <v>628</v>
      </c>
      <c r="O16" s="112"/>
      <c r="P16" s="112"/>
      <c r="Q16" s="112">
        <v>273</v>
      </c>
      <c r="R16" s="112">
        <f t="shared" si="0"/>
        <v>1945</v>
      </c>
      <c r="S16" s="144">
        <f t="shared" si="1"/>
        <v>0.19708177120275611</v>
      </c>
    </row>
    <row r="17" spans="2:19" ht="9" customHeight="1">
      <c r="B17" s="102" t="s">
        <v>4</v>
      </c>
      <c r="C17" s="39"/>
      <c r="D17" s="39">
        <v>62</v>
      </c>
      <c r="E17" s="39"/>
      <c r="F17" s="39">
        <v>60</v>
      </c>
      <c r="G17" s="39">
        <v>32</v>
      </c>
      <c r="H17" s="39"/>
      <c r="I17" s="39"/>
      <c r="J17" s="39"/>
      <c r="K17" s="39">
        <v>20</v>
      </c>
      <c r="L17" s="39">
        <v>8</v>
      </c>
      <c r="M17" s="39"/>
      <c r="N17" s="39"/>
      <c r="O17" s="39"/>
      <c r="P17" s="39"/>
      <c r="Q17" s="39">
        <v>58</v>
      </c>
      <c r="R17" s="81">
        <f t="shared" si="0"/>
        <v>240</v>
      </c>
      <c r="S17" s="249">
        <f t="shared" si="1"/>
        <v>2.4318573310365792E-2</v>
      </c>
    </row>
    <row r="18" spans="2:19" ht="9" customHeight="1">
      <c r="B18" s="101" t="s">
        <v>5</v>
      </c>
      <c r="C18" s="112"/>
      <c r="D18" s="112"/>
      <c r="E18" s="112"/>
      <c r="F18" s="112">
        <v>244</v>
      </c>
      <c r="G18" s="112">
        <v>55</v>
      </c>
      <c r="H18" s="112"/>
      <c r="I18" s="112"/>
      <c r="J18" s="112"/>
      <c r="K18" s="112"/>
      <c r="L18" s="112"/>
      <c r="M18" s="112">
        <v>20</v>
      </c>
      <c r="N18" s="112">
        <v>50</v>
      </c>
      <c r="O18" s="112"/>
      <c r="P18" s="112"/>
      <c r="Q18" s="112">
        <v>83</v>
      </c>
      <c r="R18" s="112">
        <f t="shared" si="0"/>
        <v>452</v>
      </c>
      <c r="S18" s="144">
        <f t="shared" si="1"/>
        <v>4.5799979734522239E-2</v>
      </c>
    </row>
    <row r="19" spans="2:19" ht="9" customHeight="1">
      <c r="B19" s="223" t="s">
        <v>6</v>
      </c>
      <c r="C19" s="224"/>
      <c r="D19" s="224">
        <v>182</v>
      </c>
      <c r="E19" s="224"/>
      <c r="F19" s="224">
        <v>176</v>
      </c>
      <c r="G19" s="224">
        <v>309</v>
      </c>
      <c r="H19" s="224">
        <v>10</v>
      </c>
      <c r="I19" s="224"/>
      <c r="J19" s="224"/>
      <c r="K19" s="224">
        <v>280</v>
      </c>
      <c r="L19" s="224">
        <v>108</v>
      </c>
      <c r="M19" s="224"/>
      <c r="N19" s="224"/>
      <c r="O19" s="224">
        <v>10</v>
      </c>
      <c r="P19" s="224"/>
      <c r="Q19" s="224">
        <v>312</v>
      </c>
      <c r="R19" s="224">
        <f t="shared" si="0"/>
        <v>1387</v>
      </c>
      <c r="S19" s="225">
        <f t="shared" si="1"/>
        <v>0.14054108825615563</v>
      </c>
    </row>
    <row r="20" spans="2:19" ht="9" customHeight="1">
      <c r="B20" s="226" t="s">
        <v>12</v>
      </c>
      <c r="C20" s="41"/>
      <c r="D20" s="41">
        <v>3</v>
      </c>
      <c r="E20" s="41"/>
      <c r="F20" s="41">
        <v>64</v>
      </c>
      <c r="G20" s="41">
        <v>28</v>
      </c>
      <c r="H20" s="41"/>
      <c r="I20" s="41"/>
      <c r="J20" s="41"/>
      <c r="K20" s="41">
        <v>8</v>
      </c>
      <c r="L20" s="41"/>
      <c r="M20" s="41"/>
      <c r="N20" s="41">
        <v>50</v>
      </c>
      <c r="O20" s="41"/>
      <c r="P20" s="41"/>
      <c r="Q20" s="41">
        <v>50</v>
      </c>
      <c r="R20" s="227">
        <f t="shared" si="0"/>
        <v>203</v>
      </c>
      <c r="S20" s="250">
        <f t="shared" si="1"/>
        <v>2.0569459925017731E-2</v>
      </c>
    </row>
    <row r="21" spans="2:19" ht="9" customHeight="1">
      <c r="B21" s="223" t="s">
        <v>13</v>
      </c>
      <c r="C21" s="224">
        <v>8</v>
      </c>
      <c r="D21" s="224">
        <v>152</v>
      </c>
      <c r="E21" s="224"/>
      <c r="F21" s="224">
        <v>190</v>
      </c>
      <c r="G21" s="224">
        <v>77</v>
      </c>
      <c r="H21" s="224"/>
      <c r="I21" s="224"/>
      <c r="J21" s="224">
        <v>1</v>
      </c>
      <c r="K21" s="224">
        <v>130</v>
      </c>
      <c r="L21" s="224">
        <v>8</v>
      </c>
      <c r="M21" s="224"/>
      <c r="N21" s="224">
        <v>12</v>
      </c>
      <c r="O21" s="224"/>
      <c r="P21" s="224"/>
      <c r="Q21" s="224">
        <v>105</v>
      </c>
      <c r="R21" s="224">
        <f t="shared" si="0"/>
        <v>683</v>
      </c>
      <c r="S21" s="225">
        <f t="shared" si="1"/>
        <v>6.9206606545749311E-2</v>
      </c>
    </row>
    <row r="22" spans="2:19" ht="9" customHeight="1">
      <c r="B22" s="226" t="s">
        <v>14</v>
      </c>
      <c r="C22" s="41"/>
      <c r="D22" s="41">
        <v>90</v>
      </c>
      <c r="E22" s="41"/>
      <c r="F22" s="41">
        <v>102</v>
      </c>
      <c r="G22" s="41">
        <v>54</v>
      </c>
      <c r="H22" s="41"/>
      <c r="I22" s="41"/>
      <c r="J22" s="41">
        <v>1</v>
      </c>
      <c r="K22" s="41">
        <v>78</v>
      </c>
      <c r="L22" s="41">
        <v>4</v>
      </c>
      <c r="M22" s="41"/>
      <c r="N22" s="41">
        <v>12</v>
      </c>
      <c r="O22" s="41"/>
      <c r="P22" s="41"/>
      <c r="Q22" s="41">
        <v>52</v>
      </c>
      <c r="R22" s="227">
        <f t="shared" si="0"/>
        <v>393</v>
      </c>
      <c r="S22" s="250">
        <f t="shared" si="1"/>
        <v>3.9821663795723987E-2</v>
      </c>
    </row>
    <row r="23" spans="2:19" ht="9" customHeight="1">
      <c r="B23" s="223" t="s">
        <v>38</v>
      </c>
      <c r="C23" s="224"/>
      <c r="D23" s="224"/>
      <c r="E23" s="224"/>
      <c r="F23" s="224">
        <v>80</v>
      </c>
      <c r="G23" s="224">
        <v>97</v>
      </c>
      <c r="H23" s="224"/>
      <c r="I23" s="224"/>
      <c r="J23" s="224"/>
      <c r="K23" s="224">
        <v>84</v>
      </c>
      <c r="L23" s="224">
        <v>8</v>
      </c>
      <c r="M23" s="224"/>
      <c r="N23" s="224"/>
      <c r="O23" s="224"/>
      <c r="P23" s="224"/>
      <c r="Q23" s="224">
        <v>64</v>
      </c>
      <c r="R23" s="224">
        <f t="shared" si="0"/>
        <v>333</v>
      </c>
      <c r="S23" s="225">
        <f t="shared" si="1"/>
        <v>3.3742020468132537E-2</v>
      </c>
    </row>
    <row r="24" spans="2:19" ht="9" customHeight="1">
      <c r="B24" s="226" t="s">
        <v>120</v>
      </c>
      <c r="C24" s="41"/>
      <c r="D24" s="41">
        <v>22</v>
      </c>
      <c r="E24" s="41"/>
      <c r="F24" s="41">
        <v>56</v>
      </c>
      <c r="G24" s="41">
        <v>46</v>
      </c>
      <c r="H24" s="41"/>
      <c r="I24" s="41"/>
      <c r="J24" s="41"/>
      <c r="K24" s="41">
        <v>38</v>
      </c>
      <c r="L24" s="41">
        <v>34</v>
      </c>
      <c r="M24" s="41"/>
      <c r="N24" s="41">
        <v>10</v>
      </c>
      <c r="O24" s="41"/>
      <c r="P24" s="41"/>
      <c r="Q24" s="41">
        <v>24</v>
      </c>
      <c r="R24" s="227">
        <f t="shared" si="0"/>
        <v>230</v>
      </c>
      <c r="S24" s="250">
        <f t="shared" si="1"/>
        <v>2.3305299422433885E-2</v>
      </c>
    </row>
    <row r="25" spans="2:19" ht="9" customHeight="1">
      <c r="B25" s="223" t="s">
        <v>118</v>
      </c>
      <c r="C25" s="224"/>
      <c r="D25" s="224">
        <v>24</v>
      </c>
      <c r="E25" s="224"/>
      <c r="F25" s="224">
        <v>50</v>
      </c>
      <c r="G25" s="224">
        <v>20</v>
      </c>
      <c r="H25" s="224"/>
      <c r="I25" s="224"/>
      <c r="J25" s="224"/>
      <c r="K25" s="224">
        <v>28</v>
      </c>
      <c r="L25" s="224"/>
      <c r="M25" s="224"/>
      <c r="N25" s="224">
        <v>24</v>
      </c>
      <c r="O25" s="224"/>
      <c r="P25" s="224"/>
      <c r="Q25" s="224">
        <v>22</v>
      </c>
      <c r="R25" s="224">
        <f t="shared" si="0"/>
        <v>168</v>
      </c>
      <c r="S25" s="225">
        <f t="shared" si="1"/>
        <v>1.7023001317256054E-2</v>
      </c>
    </row>
    <row r="26" spans="2:19" ht="9" customHeight="1">
      <c r="B26" s="226" t="s">
        <v>15</v>
      </c>
      <c r="C26" s="41">
        <v>4</v>
      </c>
      <c r="D26" s="41">
        <v>85</v>
      </c>
      <c r="E26" s="41"/>
      <c r="F26" s="41">
        <v>120</v>
      </c>
      <c r="G26" s="41">
        <v>84</v>
      </c>
      <c r="H26" s="41"/>
      <c r="I26" s="41"/>
      <c r="J26" s="41">
        <v>1</v>
      </c>
      <c r="K26" s="41">
        <v>80</v>
      </c>
      <c r="L26" s="41">
        <v>16</v>
      </c>
      <c r="M26" s="41"/>
      <c r="N26" s="41">
        <v>24</v>
      </c>
      <c r="O26" s="41"/>
      <c r="P26" s="41"/>
      <c r="Q26" s="41">
        <v>51</v>
      </c>
      <c r="R26" s="227">
        <f t="shared" si="0"/>
        <v>465</v>
      </c>
      <c r="S26" s="250">
        <f t="shared" si="1"/>
        <v>4.7117235788833721E-2</v>
      </c>
    </row>
    <row r="27" spans="2:19" ht="18" customHeight="1">
      <c r="B27" s="251" t="s">
        <v>151</v>
      </c>
      <c r="C27" s="143">
        <f t="shared" ref="C27:Q27" si="2">SUM(C11:C26)</f>
        <v>40</v>
      </c>
      <c r="D27" s="143">
        <f t="shared" si="2"/>
        <v>1052</v>
      </c>
      <c r="E27" s="143">
        <f t="shared" si="2"/>
        <v>22</v>
      </c>
      <c r="F27" s="143">
        <f t="shared" si="2"/>
        <v>1752</v>
      </c>
      <c r="G27" s="143">
        <f t="shared" si="2"/>
        <v>1912</v>
      </c>
      <c r="H27" s="143">
        <f t="shared" si="2"/>
        <v>10</v>
      </c>
      <c r="I27" s="143">
        <f t="shared" si="2"/>
        <v>16</v>
      </c>
      <c r="J27" s="143">
        <f t="shared" si="2"/>
        <v>5</v>
      </c>
      <c r="K27" s="143">
        <f t="shared" si="2"/>
        <v>1733</v>
      </c>
      <c r="L27" s="143">
        <f t="shared" si="2"/>
        <v>624</v>
      </c>
      <c r="M27" s="143">
        <f t="shared" si="2"/>
        <v>20</v>
      </c>
      <c r="N27" s="143">
        <f t="shared" si="2"/>
        <v>908</v>
      </c>
      <c r="O27" s="143">
        <f t="shared" si="2"/>
        <v>14</v>
      </c>
      <c r="P27" s="143">
        <f t="shared" si="2"/>
        <v>18</v>
      </c>
      <c r="Q27" s="143">
        <f t="shared" si="2"/>
        <v>1743</v>
      </c>
      <c r="R27" s="143">
        <f t="shared" si="0"/>
        <v>9869</v>
      </c>
      <c r="S27" s="252">
        <f>SUM(S11:S26)</f>
        <v>1</v>
      </c>
    </row>
    <row r="28" spans="2:19" ht="12.75" customHeight="1">
      <c r="B28" s="253" t="s">
        <v>152</v>
      </c>
      <c r="C28" s="254">
        <f t="shared" ref="C28:Q28" si="3">C27/$R$27</f>
        <v>4.0530955517276319E-3</v>
      </c>
      <c r="D28" s="254">
        <f t="shared" si="3"/>
        <v>0.10659641301043672</v>
      </c>
      <c r="E28" s="254">
        <f t="shared" si="3"/>
        <v>2.2292025534501976E-3</v>
      </c>
      <c r="F28" s="254">
        <f t="shared" si="3"/>
        <v>0.17752558516567027</v>
      </c>
      <c r="G28" s="254">
        <f t="shared" si="3"/>
        <v>0.19373796737258081</v>
      </c>
      <c r="H28" s="254">
        <f t="shared" si="3"/>
        <v>1.013273887931908E-3</v>
      </c>
      <c r="I28" s="254">
        <f t="shared" si="3"/>
        <v>1.6212382206910528E-3</v>
      </c>
      <c r="J28" s="254">
        <f t="shared" si="3"/>
        <v>5.0663694396595399E-4</v>
      </c>
      <c r="K28" s="254">
        <f t="shared" si="3"/>
        <v>0.17560036477859967</v>
      </c>
      <c r="L28" s="254">
        <f t="shared" si="3"/>
        <v>6.3228290606951065E-2</v>
      </c>
      <c r="M28" s="254">
        <f t="shared" si="3"/>
        <v>2.026547775863816E-3</v>
      </c>
      <c r="N28" s="254">
        <f t="shared" si="3"/>
        <v>9.200526902421724E-2</v>
      </c>
      <c r="O28" s="254">
        <f t="shared" si="3"/>
        <v>1.4185834431046712E-3</v>
      </c>
      <c r="P28" s="254">
        <f t="shared" si="3"/>
        <v>1.8238929982774344E-3</v>
      </c>
      <c r="Q28" s="254">
        <f t="shared" si="3"/>
        <v>0.17661363866653157</v>
      </c>
      <c r="R28" s="255">
        <f t="shared" si="0"/>
        <v>1</v>
      </c>
      <c r="S28" s="256"/>
    </row>
    <row r="29" spans="2:19" ht="15" customHeight="1">
      <c r="B29" s="257" t="s">
        <v>159</v>
      </c>
    </row>
    <row r="30" spans="2:19" ht="15" customHeight="1"/>
    <row r="31" spans="2:19" ht="15" customHeight="1">
      <c r="O31" s="16" t="s">
        <v>153</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opLeftCell="A28" zoomScaleNormal="100" workbookViewId="0">
      <selection activeCell="K55" sqref="K55"/>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52" customFormat="1" ht="22.5" customHeight="1">
      <c r="B8" s="271" t="s">
        <v>160</v>
      </c>
      <c r="C8" s="272"/>
      <c r="D8" s="272"/>
      <c r="E8" s="272"/>
      <c r="F8" s="272"/>
      <c r="G8" s="272"/>
      <c r="H8" s="272"/>
      <c r="I8" s="272"/>
      <c r="K8" s="58"/>
    </row>
    <row r="9" spans="2:11" s="52" customFormat="1" ht="15" customHeight="1">
      <c r="B9" s="260" t="s">
        <v>11</v>
      </c>
      <c r="C9" s="261" t="s">
        <v>86</v>
      </c>
      <c r="D9" s="262" t="s">
        <v>106</v>
      </c>
      <c r="E9" s="263"/>
      <c r="F9" s="264"/>
      <c r="G9" s="265" t="s">
        <v>107</v>
      </c>
      <c r="H9" s="261" t="s">
        <v>83</v>
      </c>
      <c r="I9" s="265" t="s">
        <v>108</v>
      </c>
      <c r="K9" s="58"/>
    </row>
    <row r="10" spans="2:11" s="52" customFormat="1" ht="24" customHeight="1">
      <c r="B10" s="260"/>
      <c r="C10" s="261"/>
      <c r="D10" s="152" t="s">
        <v>79</v>
      </c>
      <c r="E10" s="154" t="s">
        <v>80</v>
      </c>
      <c r="F10" s="153" t="s">
        <v>81</v>
      </c>
      <c r="G10" s="265"/>
      <c r="H10" s="261"/>
      <c r="I10" s="265"/>
    </row>
    <row r="11" spans="2:11" s="52" customFormat="1" ht="9" customHeight="1">
      <c r="B11" s="102" t="s">
        <v>34</v>
      </c>
      <c r="C11" s="39" t="s">
        <v>90</v>
      </c>
      <c r="D11" s="155">
        <v>42</v>
      </c>
      <c r="E11" s="155">
        <v>95</v>
      </c>
      <c r="F11" s="155">
        <v>10</v>
      </c>
      <c r="G11" s="155">
        <v>468</v>
      </c>
      <c r="H11" s="155">
        <v>100</v>
      </c>
      <c r="I11" s="155">
        <f>SUM(D11:H11)</f>
        <v>715</v>
      </c>
    </row>
    <row r="12" spans="2:11" s="52" customFormat="1" ht="9" customHeight="1">
      <c r="B12" s="101" t="s">
        <v>3</v>
      </c>
      <c r="C12" s="112" t="s">
        <v>91</v>
      </c>
      <c r="D12" s="156">
        <v>70</v>
      </c>
      <c r="E12" s="156">
        <v>227</v>
      </c>
      <c r="F12" s="156">
        <v>17</v>
      </c>
      <c r="G12" s="156">
        <v>794</v>
      </c>
      <c r="H12" s="156">
        <v>124</v>
      </c>
      <c r="I12" s="156">
        <f t="shared" ref="I12:I26" si="0">SUM(D12:H12)</f>
        <v>1232</v>
      </c>
    </row>
    <row r="13" spans="2:11" s="52" customFormat="1" ht="9" customHeight="1">
      <c r="B13" s="157" t="s">
        <v>76</v>
      </c>
      <c r="C13" s="39" t="s">
        <v>92</v>
      </c>
      <c r="D13" s="155">
        <v>35</v>
      </c>
      <c r="E13" s="155">
        <v>142</v>
      </c>
      <c r="F13" s="155">
        <v>7</v>
      </c>
      <c r="G13" s="155">
        <v>385</v>
      </c>
      <c r="H13" s="155">
        <v>179</v>
      </c>
      <c r="I13" s="155">
        <f t="shared" si="0"/>
        <v>748</v>
      </c>
    </row>
    <row r="14" spans="2:11" s="52" customFormat="1" ht="9" customHeight="1">
      <c r="B14" s="101" t="s">
        <v>35</v>
      </c>
      <c r="C14" s="112" t="s">
        <v>93</v>
      </c>
      <c r="D14" s="156">
        <v>49</v>
      </c>
      <c r="E14" s="156">
        <v>62</v>
      </c>
      <c r="F14" s="156">
        <v>10</v>
      </c>
      <c r="G14" s="156">
        <v>343</v>
      </c>
      <c r="H14" s="156">
        <v>148</v>
      </c>
      <c r="I14" s="229">
        <f t="shared" si="0"/>
        <v>612</v>
      </c>
    </row>
    <row r="15" spans="2:11" s="52" customFormat="1" ht="9" customHeight="1">
      <c r="B15" s="102" t="s">
        <v>104</v>
      </c>
      <c r="C15" s="39" t="s">
        <v>94</v>
      </c>
      <c r="D15" s="155">
        <v>98</v>
      </c>
      <c r="E15" s="155">
        <v>330</v>
      </c>
      <c r="F15" s="155">
        <v>10</v>
      </c>
      <c r="G15" s="155">
        <v>1380</v>
      </c>
      <c r="H15" s="155">
        <v>100</v>
      </c>
      <c r="I15" s="155">
        <f t="shared" si="0"/>
        <v>1918</v>
      </c>
    </row>
    <row r="16" spans="2:11" s="52" customFormat="1" ht="9" customHeight="1">
      <c r="B16" s="101" t="s">
        <v>16</v>
      </c>
      <c r="C16" s="112" t="s">
        <v>95</v>
      </c>
      <c r="D16" s="156">
        <v>182</v>
      </c>
      <c r="E16" s="156">
        <v>355</v>
      </c>
      <c r="F16" s="156">
        <v>10</v>
      </c>
      <c r="G16" s="156">
        <v>1945</v>
      </c>
      <c r="H16" s="156">
        <v>300</v>
      </c>
      <c r="I16" s="229">
        <f t="shared" si="0"/>
        <v>2792</v>
      </c>
    </row>
    <row r="17" spans="1:247" s="52" customFormat="1" ht="9" customHeight="1">
      <c r="B17" s="102" t="s">
        <v>4</v>
      </c>
      <c r="C17" s="39" t="s">
        <v>96</v>
      </c>
      <c r="D17" s="155">
        <v>35</v>
      </c>
      <c r="E17" s="155">
        <v>89</v>
      </c>
      <c r="F17" s="155">
        <v>14</v>
      </c>
      <c r="G17" s="155">
        <v>240</v>
      </c>
      <c r="H17" s="155">
        <v>30</v>
      </c>
      <c r="I17" s="155">
        <f t="shared" si="0"/>
        <v>408</v>
      </c>
    </row>
    <row r="18" spans="1:247" s="52" customFormat="1" ht="9" customHeight="1">
      <c r="B18" s="101" t="s">
        <v>5</v>
      </c>
      <c r="C18" s="112" t="s">
        <v>97</v>
      </c>
      <c r="D18" s="156">
        <v>28</v>
      </c>
      <c r="E18" s="156">
        <v>75</v>
      </c>
      <c r="F18" s="156">
        <v>10</v>
      </c>
      <c r="G18" s="156">
        <v>452</v>
      </c>
      <c r="H18" s="156">
        <v>68</v>
      </c>
      <c r="I18" s="229">
        <f t="shared" si="0"/>
        <v>633</v>
      </c>
    </row>
    <row r="19" spans="1:247" s="52" customFormat="1" ht="9" customHeight="1">
      <c r="B19" s="223" t="s">
        <v>6</v>
      </c>
      <c r="C19" s="224" t="s">
        <v>98</v>
      </c>
      <c r="D19" s="228">
        <v>77</v>
      </c>
      <c r="E19" s="228">
        <v>272</v>
      </c>
      <c r="F19" s="228">
        <v>10</v>
      </c>
      <c r="G19" s="228">
        <v>1387</v>
      </c>
      <c r="H19" s="228">
        <v>168</v>
      </c>
      <c r="I19" s="155">
        <f t="shared" si="0"/>
        <v>1914</v>
      </c>
    </row>
    <row r="20" spans="1:247" s="52" customFormat="1" ht="9" customHeight="1">
      <c r="B20" s="226" t="s">
        <v>12</v>
      </c>
      <c r="C20" s="41" t="s">
        <v>99</v>
      </c>
      <c r="D20" s="229">
        <v>28</v>
      </c>
      <c r="E20" s="229">
        <v>41</v>
      </c>
      <c r="F20" s="229">
        <v>7</v>
      </c>
      <c r="G20" s="229">
        <v>203</v>
      </c>
      <c r="H20" s="229">
        <v>40</v>
      </c>
      <c r="I20" s="229">
        <f t="shared" si="0"/>
        <v>319</v>
      </c>
    </row>
    <row r="21" spans="1:247" s="52" customFormat="1" ht="9" customHeight="1">
      <c r="B21" s="223" t="s">
        <v>13</v>
      </c>
      <c r="C21" s="224" t="s">
        <v>100</v>
      </c>
      <c r="D21" s="228">
        <v>49</v>
      </c>
      <c r="E21" s="228">
        <v>186</v>
      </c>
      <c r="F21" s="228">
        <v>24</v>
      </c>
      <c r="G21" s="228">
        <v>683</v>
      </c>
      <c r="H21" s="228">
        <v>176</v>
      </c>
      <c r="I21" s="155">
        <f t="shared" si="0"/>
        <v>1118</v>
      </c>
    </row>
    <row r="22" spans="1:247" s="52" customFormat="1" ht="9" customHeight="1">
      <c r="B22" s="226" t="s">
        <v>14</v>
      </c>
      <c r="C22" s="41" t="s">
        <v>101</v>
      </c>
      <c r="D22" s="229">
        <v>35</v>
      </c>
      <c r="E22" s="229">
        <v>118</v>
      </c>
      <c r="F22" s="229">
        <v>17</v>
      </c>
      <c r="G22" s="229">
        <v>393</v>
      </c>
      <c r="H22" s="229">
        <v>100</v>
      </c>
      <c r="I22" s="229">
        <f t="shared" si="0"/>
        <v>663</v>
      </c>
    </row>
    <row r="23" spans="1:247" s="52" customFormat="1" ht="9" customHeight="1">
      <c r="B23" s="223" t="s">
        <v>38</v>
      </c>
      <c r="C23" s="224" t="s">
        <v>102</v>
      </c>
      <c r="D23" s="228">
        <v>42</v>
      </c>
      <c r="E23" s="228">
        <v>101</v>
      </c>
      <c r="F23" s="228">
        <v>10</v>
      </c>
      <c r="G23" s="228">
        <v>333</v>
      </c>
      <c r="H23" s="228">
        <v>60</v>
      </c>
      <c r="I23" s="155">
        <f t="shared" si="0"/>
        <v>546</v>
      </c>
    </row>
    <row r="24" spans="1:247" s="52" customFormat="1" ht="9" customHeight="1">
      <c r="B24" s="226" t="s">
        <v>120</v>
      </c>
      <c r="C24" s="41" t="s">
        <v>121</v>
      </c>
      <c r="D24" s="229">
        <v>35</v>
      </c>
      <c r="E24" s="229">
        <v>80</v>
      </c>
      <c r="F24" s="229">
        <v>14</v>
      </c>
      <c r="G24" s="229">
        <v>230</v>
      </c>
      <c r="H24" s="229">
        <v>72</v>
      </c>
      <c r="I24" s="229">
        <f t="shared" si="0"/>
        <v>431</v>
      </c>
    </row>
    <row r="25" spans="1:247" s="52" customFormat="1" ht="9" customHeight="1">
      <c r="B25" s="223" t="s">
        <v>118</v>
      </c>
      <c r="C25" s="224" t="s">
        <v>119</v>
      </c>
      <c r="D25" s="228">
        <v>28</v>
      </c>
      <c r="E25" s="228">
        <v>39</v>
      </c>
      <c r="F25" s="228">
        <v>7</v>
      </c>
      <c r="G25" s="228">
        <v>168</v>
      </c>
      <c r="H25" s="228">
        <v>38</v>
      </c>
      <c r="I25" s="155">
        <f t="shared" si="0"/>
        <v>280</v>
      </c>
    </row>
    <row r="26" spans="1:247" s="52" customFormat="1" ht="9" customHeight="1">
      <c r="B26" s="226" t="s">
        <v>15</v>
      </c>
      <c r="C26" s="41" t="s">
        <v>103</v>
      </c>
      <c r="D26" s="229">
        <v>35</v>
      </c>
      <c r="E26" s="229">
        <v>97</v>
      </c>
      <c r="F26" s="229">
        <v>14</v>
      </c>
      <c r="G26" s="229">
        <v>465</v>
      </c>
      <c r="H26" s="229">
        <v>100</v>
      </c>
      <c r="I26" s="229">
        <f t="shared" si="0"/>
        <v>711</v>
      </c>
    </row>
    <row r="27" spans="1:247" s="151" customFormat="1" ht="18" customHeight="1">
      <c r="A27" s="79"/>
      <c r="B27" s="158" t="s">
        <v>2</v>
      </c>
      <c r="C27" s="159"/>
      <c r="D27" s="160">
        <f t="shared" ref="D27:H27" si="1">SUM(D11:D26)</f>
        <v>868</v>
      </c>
      <c r="E27" s="160">
        <f t="shared" si="1"/>
        <v>2309</v>
      </c>
      <c r="F27" s="160">
        <f t="shared" si="1"/>
        <v>191</v>
      </c>
      <c r="G27" s="160">
        <f t="shared" si="1"/>
        <v>9869</v>
      </c>
      <c r="H27" s="161">
        <f t="shared" si="1"/>
        <v>1803</v>
      </c>
      <c r="I27" s="161">
        <f>SUM(I11:I26)</f>
        <v>15040</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row>
    <row r="28" spans="1:247" ht="22.5" customHeight="1">
      <c r="B28" s="182" t="str">
        <f>'Oferta de Juegos'!B28</f>
        <v>Al 29-02-2016</v>
      </c>
      <c r="I28" s="57"/>
    </row>
    <row r="29" spans="1:247" s="52" customFormat="1" ht="22.5" customHeight="1">
      <c r="B29" s="271" t="s">
        <v>161</v>
      </c>
      <c r="C29" s="272"/>
      <c r="D29" s="272"/>
      <c r="E29" s="272"/>
      <c r="F29" s="272"/>
      <c r="G29" s="272"/>
      <c r="H29" s="272"/>
      <c r="I29" s="189"/>
      <c r="J29" s="58"/>
    </row>
    <row r="30" spans="1:247" s="52" customFormat="1" ht="15" customHeight="1">
      <c r="B30" s="273" t="s">
        <v>11</v>
      </c>
      <c r="C30" s="261" t="s">
        <v>86</v>
      </c>
      <c r="D30" s="262" t="s">
        <v>106</v>
      </c>
      <c r="E30" s="263"/>
      <c r="F30" s="264"/>
      <c r="G30" s="261" t="s">
        <v>107</v>
      </c>
      <c r="H30" s="261" t="s">
        <v>83</v>
      </c>
      <c r="I30" s="270"/>
      <c r="J30" s="58"/>
    </row>
    <row r="31" spans="1:247" s="52" customFormat="1" ht="24" customHeight="1">
      <c r="B31" s="273"/>
      <c r="C31" s="261"/>
      <c r="D31" s="152" t="s">
        <v>79</v>
      </c>
      <c r="E31" s="154" t="s">
        <v>80</v>
      </c>
      <c r="F31" s="153" t="s">
        <v>81</v>
      </c>
      <c r="G31" s="261"/>
      <c r="H31" s="261"/>
      <c r="I31" s="270"/>
      <c r="J31" s="58"/>
    </row>
    <row r="32" spans="1:247" s="52" customFormat="1" ht="9" customHeight="1">
      <c r="B32" s="102" t="s">
        <v>34</v>
      </c>
      <c r="C32" s="39" t="s">
        <v>90</v>
      </c>
      <c r="D32" s="155">
        <v>81414.41</v>
      </c>
      <c r="E32" s="155">
        <v>29268.26</v>
      </c>
      <c r="F32" s="155">
        <v>32056.9</v>
      </c>
      <c r="G32" s="155">
        <v>56579.59</v>
      </c>
      <c r="H32" s="155">
        <v>7.45</v>
      </c>
      <c r="I32" s="188"/>
    </row>
    <row r="33" spans="1:247" s="52" customFormat="1" ht="9" customHeight="1">
      <c r="B33" s="101" t="s">
        <v>3</v>
      </c>
      <c r="C33" s="112" t="s">
        <v>91</v>
      </c>
      <c r="D33" s="156">
        <v>70128.820000000007</v>
      </c>
      <c r="E33" s="156">
        <v>45394.9</v>
      </c>
      <c r="F33" s="156">
        <v>11515.62</v>
      </c>
      <c r="G33" s="156">
        <v>81283.56</v>
      </c>
      <c r="H33" s="156">
        <v>1419.16</v>
      </c>
      <c r="I33" s="190"/>
    </row>
    <row r="34" spans="1:247" s="52" customFormat="1" ht="9" customHeight="1">
      <c r="B34" s="157" t="s">
        <v>76</v>
      </c>
      <c r="C34" s="39" t="s">
        <v>92</v>
      </c>
      <c r="D34" s="155">
        <v>34485.71</v>
      </c>
      <c r="E34" s="155">
        <v>13607.71</v>
      </c>
      <c r="F34" s="155">
        <v>12289.41</v>
      </c>
      <c r="G34" s="155">
        <v>54915.73</v>
      </c>
      <c r="H34" s="155">
        <v>322.87</v>
      </c>
      <c r="I34" s="188"/>
    </row>
    <row r="35" spans="1:247" s="52" customFormat="1" ht="9" customHeight="1">
      <c r="B35" s="101" t="s">
        <v>35</v>
      </c>
      <c r="C35" s="112" t="s">
        <v>93</v>
      </c>
      <c r="D35" s="156">
        <v>27757.040000000001</v>
      </c>
      <c r="E35" s="156">
        <v>34010.730000000003</v>
      </c>
      <c r="F35" s="156">
        <v>24260.34</v>
      </c>
      <c r="G35" s="156">
        <v>63474.43</v>
      </c>
      <c r="H35" s="156">
        <v>0</v>
      </c>
      <c r="I35" s="190"/>
    </row>
    <row r="36" spans="1:247" s="52" customFormat="1" ht="9" customHeight="1">
      <c r="B36" s="102" t="s">
        <v>104</v>
      </c>
      <c r="C36" s="39" t="s">
        <v>94</v>
      </c>
      <c r="D36" s="155">
        <v>65500.35</v>
      </c>
      <c r="E36" s="155">
        <v>62585.95</v>
      </c>
      <c r="F36" s="155">
        <v>78387.929999999993</v>
      </c>
      <c r="G36" s="155">
        <v>50980.32</v>
      </c>
      <c r="H36" s="155">
        <v>381.52</v>
      </c>
      <c r="I36" s="188"/>
    </row>
    <row r="37" spans="1:247" s="52" customFormat="1" ht="9" customHeight="1">
      <c r="B37" s="101" t="s">
        <v>16</v>
      </c>
      <c r="C37" s="112" t="s">
        <v>95</v>
      </c>
      <c r="D37" s="156">
        <v>127343.69</v>
      </c>
      <c r="E37" s="156">
        <v>86968.05</v>
      </c>
      <c r="F37" s="156">
        <v>73818.28</v>
      </c>
      <c r="G37" s="156">
        <v>79229.09</v>
      </c>
      <c r="H37" s="156">
        <v>288.36</v>
      </c>
      <c r="I37" s="190"/>
    </row>
    <row r="38" spans="1:247" s="52" customFormat="1" ht="9" customHeight="1">
      <c r="B38" s="102" t="s">
        <v>4</v>
      </c>
      <c r="C38" s="39" t="s">
        <v>96</v>
      </c>
      <c r="D38" s="155">
        <v>18475.86</v>
      </c>
      <c r="E38" s="155">
        <v>24214.49</v>
      </c>
      <c r="F38" s="155">
        <v>8890.89</v>
      </c>
      <c r="G38" s="155">
        <v>70945.52</v>
      </c>
      <c r="H38" s="155">
        <v>133.44999999999999</v>
      </c>
      <c r="I38" s="188"/>
    </row>
    <row r="39" spans="1:247" s="52" customFormat="1" ht="9" customHeight="1">
      <c r="B39" s="101" t="s">
        <v>5</v>
      </c>
      <c r="C39" s="112" t="s">
        <v>97</v>
      </c>
      <c r="D39" s="156">
        <v>35432.639999999999</v>
      </c>
      <c r="E39" s="156">
        <v>32347.77</v>
      </c>
      <c r="F39" s="156">
        <v>-5267.24</v>
      </c>
      <c r="G39" s="156">
        <v>55937.5</v>
      </c>
      <c r="H39" s="156">
        <v>0</v>
      </c>
      <c r="I39" s="190"/>
    </row>
    <row r="40" spans="1:247" s="52" customFormat="1" ht="9" customHeight="1">
      <c r="B40" s="223" t="s">
        <v>6</v>
      </c>
      <c r="C40" s="224" t="s">
        <v>98</v>
      </c>
      <c r="D40" s="228">
        <v>18150.919999999998</v>
      </c>
      <c r="E40" s="228">
        <v>17466.990000000002</v>
      </c>
      <c r="F40" s="228">
        <v>18421.72</v>
      </c>
      <c r="G40" s="228">
        <v>67413.72</v>
      </c>
      <c r="H40" s="228">
        <v>791.33</v>
      </c>
      <c r="I40" s="190"/>
    </row>
    <row r="41" spans="1:247" s="52" customFormat="1" ht="9" customHeight="1">
      <c r="B41" s="226" t="s">
        <v>12</v>
      </c>
      <c r="C41" s="41" t="s">
        <v>99</v>
      </c>
      <c r="D41" s="229">
        <v>38810.339999999997</v>
      </c>
      <c r="E41" s="229">
        <v>33715.1</v>
      </c>
      <c r="F41" s="229">
        <v>3312.81</v>
      </c>
      <c r="G41" s="229">
        <v>48251.24</v>
      </c>
      <c r="H41" s="229">
        <v>970.47</v>
      </c>
      <c r="I41" s="188"/>
    </row>
    <row r="42" spans="1:247" s="52" customFormat="1" ht="9" customHeight="1">
      <c r="B42" s="223" t="s">
        <v>13</v>
      </c>
      <c r="C42" s="224" t="s">
        <v>100</v>
      </c>
      <c r="D42" s="228">
        <v>35585.86</v>
      </c>
      <c r="E42" s="228">
        <v>17735.37</v>
      </c>
      <c r="F42" s="228">
        <v>5503.02</v>
      </c>
      <c r="G42" s="228">
        <v>82124.31</v>
      </c>
      <c r="H42" s="228">
        <v>146.97</v>
      </c>
      <c r="I42" s="190"/>
    </row>
    <row r="43" spans="1:247" s="52" customFormat="1" ht="9" customHeight="1">
      <c r="B43" s="226" t="s">
        <v>14</v>
      </c>
      <c r="C43" s="41" t="s">
        <v>101</v>
      </c>
      <c r="D43" s="229">
        <v>51405.42</v>
      </c>
      <c r="E43" s="229">
        <v>15457.32</v>
      </c>
      <c r="F43" s="229">
        <v>9438.34</v>
      </c>
      <c r="G43" s="229">
        <v>93328.21</v>
      </c>
      <c r="H43" s="229">
        <v>0</v>
      </c>
      <c r="I43" s="188"/>
    </row>
    <row r="44" spans="1:247" s="52" customFormat="1" ht="9" customHeight="1">
      <c r="B44" s="223" t="s">
        <v>38</v>
      </c>
      <c r="C44" s="224" t="s">
        <v>102</v>
      </c>
      <c r="D44" s="228">
        <v>16441.91</v>
      </c>
      <c r="E44" s="228">
        <v>19100.36</v>
      </c>
      <c r="F44" s="228">
        <v>734.48</v>
      </c>
      <c r="G44" s="228">
        <v>61613.34</v>
      </c>
      <c r="H44" s="228">
        <v>0</v>
      </c>
      <c r="I44" s="190"/>
    </row>
    <row r="45" spans="1:247" s="52" customFormat="1" ht="9" customHeight="1">
      <c r="B45" s="226" t="s">
        <v>120</v>
      </c>
      <c r="C45" s="41" t="s">
        <v>121</v>
      </c>
      <c r="D45" s="229">
        <v>23990.15</v>
      </c>
      <c r="E45" s="229">
        <v>15738.9</v>
      </c>
      <c r="F45" s="229">
        <v>7622.41</v>
      </c>
      <c r="G45" s="229">
        <v>44039.839999999997</v>
      </c>
      <c r="H45" s="229">
        <v>0</v>
      </c>
      <c r="I45" s="190"/>
    </row>
    <row r="46" spans="1:247" s="52" customFormat="1" ht="9" customHeight="1">
      <c r="B46" s="223" t="s">
        <v>118</v>
      </c>
      <c r="C46" s="224" t="s">
        <v>119</v>
      </c>
      <c r="D46" s="228">
        <v>18275.25</v>
      </c>
      <c r="E46" s="228">
        <v>24967.33</v>
      </c>
      <c r="F46" s="228">
        <v>2959.61</v>
      </c>
      <c r="G46" s="228">
        <v>68333.399999999994</v>
      </c>
      <c r="H46" s="228">
        <v>0</v>
      </c>
      <c r="I46" s="190"/>
    </row>
    <row r="47" spans="1:247" s="52" customFormat="1" ht="9" customHeight="1">
      <c r="B47" s="226" t="s">
        <v>15</v>
      </c>
      <c r="C47" s="41" t="s">
        <v>103</v>
      </c>
      <c r="D47" s="229">
        <v>35707.39</v>
      </c>
      <c r="E47" s="229">
        <v>15769.53</v>
      </c>
      <c r="F47" s="229">
        <v>7502.22</v>
      </c>
      <c r="G47" s="229">
        <v>87916.07</v>
      </c>
      <c r="H47" s="229">
        <v>805.86</v>
      </c>
      <c r="I47" s="190"/>
    </row>
    <row r="48" spans="1:247" s="151" customFormat="1" ht="18" customHeight="1">
      <c r="A48" s="79"/>
      <c r="B48" s="158" t="s">
        <v>2</v>
      </c>
      <c r="C48" s="159"/>
      <c r="D48" s="160">
        <v>59272.77</v>
      </c>
      <c r="E48" s="160">
        <v>39056.730000000003</v>
      </c>
      <c r="F48" s="160">
        <v>16641.7</v>
      </c>
      <c r="G48" s="161">
        <v>68879.41</v>
      </c>
      <c r="H48" s="160">
        <v>355.74</v>
      </c>
      <c r="I48" s="191"/>
      <c r="J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row>
    <row r="49" spans="2:10" ht="22.5" customHeight="1">
      <c r="B49" s="182" t="s">
        <v>162</v>
      </c>
    </row>
    <row r="50" spans="2:10" s="52" customFormat="1" ht="22.5" customHeight="1">
      <c r="B50" s="271" t="s">
        <v>163</v>
      </c>
      <c r="C50" s="272"/>
      <c r="D50" s="272"/>
      <c r="E50" s="272"/>
      <c r="F50" s="272"/>
      <c r="G50" s="272"/>
      <c r="H50" s="272"/>
      <c r="I50" s="189"/>
    </row>
    <row r="51" spans="2:10" s="52" customFormat="1" ht="15" customHeight="1">
      <c r="B51" s="273" t="s">
        <v>11</v>
      </c>
      <c r="C51" s="261" t="s">
        <v>86</v>
      </c>
      <c r="D51" s="262" t="s">
        <v>106</v>
      </c>
      <c r="E51" s="263"/>
      <c r="F51" s="264"/>
      <c r="G51" s="261" t="s">
        <v>107</v>
      </c>
      <c r="H51" s="261" t="s">
        <v>83</v>
      </c>
      <c r="I51" s="270"/>
      <c r="J51" s="58"/>
    </row>
    <row r="52" spans="2:10" s="52" customFormat="1" ht="24" customHeight="1">
      <c r="B52" s="273"/>
      <c r="C52" s="261"/>
      <c r="D52" s="152" t="s">
        <v>79</v>
      </c>
      <c r="E52" s="154" t="s">
        <v>80</v>
      </c>
      <c r="F52" s="153" t="s">
        <v>81</v>
      </c>
      <c r="G52" s="261"/>
      <c r="H52" s="261"/>
      <c r="I52" s="270"/>
    </row>
    <row r="53" spans="2:10" s="52" customFormat="1" ht="9" customHeight="1">
      <c r="B53" s="102" t="s">
        <v>34</v>
      </c>
      <c r="C53" s="39" t="s">
        <v>90</v>
      </c>
      <c r="D53" s="184">
        <v>115.63</v>
      </c>
      <c r="E53" s="184">
        <v>41.57</v>
      </c>
      <c r="F53" s="184">
        <v>45.53</v>
      </c>
      <c r="G53" s="184">
        <v>80.36</v>
      </c>
      <c r="H53" s="184">
        <v>0.01</v>
      </c>
      <c r="I53" s="193"/>
    </row>
    <row r="54" spans="2:10" s="52" customFormat="1" ht="9" customHeight="1">
      <c r="B54" s="101" t="s">
        <v>3</v>
      </c>
      <c r="C54" s="112" t="s">
        <v>91</v>
      </c>
      <c r="D54" s="185">
        <v>99.6</v>
      </c>
      <c r="E54" s="185">
        <v>64.47</v>
      </c>
      <c r="F54" s="185">
        <v>16.36</v>
      </c>
      <c r="G54" s="185">
        <v>115.45</v>
      </c>
      <c r="H54" s="185">
        <v>2.02</v>
      </c>
      <c r="I54" s="192"/>
    </row>
    <row r="55" spans="2:10" s="52" customFormat="1" ht="9" customHeight="1">
      <c r="B55" s="157" t="s">
        <v>76</v>
      </c>
      <c r="C55" s="39" t="s">
        <v>92</v>
      </c>
      <c r="D55" s="184">
        <v>48.98</v>
      </c>
      <c r="E55" s="184">
        <v>19.329999999999998</v>
      </c>
      <c r="F55" s="184">
        <v>17.45</v>
      </c>
      <c r="G55" s="184">
        <v>78</v>
      </c>
      <c r="H55" s="184">
        <v>0.46</v>
      </c>
      <c r="I55" s="193"/>
    </row>
    <row r="56" spans="2:10" s="52" customFormat="1" ht="9" customHeight="1">
      <c r="B56" s="101" t="s">
        <v>35</v>
      </c>
      <c r="C56" s="112" t="s">
        <v>93</v>
      </c>
      <c r="D56" s="185">
        <v>39.42</v>
      </c>
      <c r="E56" s="185">
        <v>48.3</v>
      </c>
      <c r="F56" s="185">
        <v>34.46</v>
      </c>
      <c r="G56" s="185">
        <v>90.15</v>
      </c>
      <c r="H56" s="185">
        <v>0</v>
      </c>
      <c r="I56" s="192"/>
    </row>
    <row r="57" spans="2:10" s="52" customFormat="1" ht="9" customHeight="1">
      <c r="B57" s="102" t="s">
        <v>104</v>
      </c>
      <c r="C57" s="39" t="s">
        <v>94</v>
      </c>
      <c r="D57" s="184">
        <v>93.03</v>
      </c>
      <c r="E57" s="184">
        <v>88.89</v>
      </c>
      <c r="F57" s="184">
        <v>111.33</v>
      </c>
      <c r="G57" s="184">
        <v>72.41</v>
      </c>
      <c r="H57" s="184">
        <v>0.54</v>
      </c>
      <c r="I57" s="193"/>
    </row>
    <row r="58" spans="2:10" s="52" customFormat="1" ht="9" customHeight="1">
      <c r="B58" s="101" t="s">
        <v>16</v>
      </c>
      <c r="C58" s="112" t="s">
        <v>95</v>
      </c>
      <c r="D58" s="185">
        <v>180.86</v>
      </c>
      <c r="E58" s="185">
        <v>123.52</v>
      </c>
      <c r="F58" s="185">
        <v>104.84</v>
      </c>
      <c r="G58" s="185">
        <v>112.53</v>
      </c>
      <c r="H58" s="185">
        <v>0.41</v>
      </c>
      <c r="I58" s="192"/>
    </row>
    <row r="59" spans="2:10" s="52" customFormat="1" ht="9" customHeight="1">
      <c r="B59" s="102" t="s">
        <v>4</v>
      </c>
      <c r="C59" s="39" t="s">
        <v>96</v>
      </c>
      <c r="D59" s="184">
        <v>26.24</v>
      </c>
      <c r="E59" s="184">
        <v>34.39</v>
      </c>
      <c r="F59" s="184">
        <v>12.63</v>
      </c>
      <c r="G59" s="184">
        <v>100.76</v>
      </c>
      <c r="H59" s="184">
        <v>0.19</v>
      </c>
      <c r="I59" s="193"/>
    </row>
    <row r="60" spans="2:10" s="52" customFormat="1" ht="9" customHeight="1">
      <c r="B60" s="101" t="s">
        <v>5</v>
      </c>
      <c r="C60" s="112" t="s">
        <v>97</v>
      </c>
      <c r="D60" s="185">
        <v>50.32</v>
      </c>
      <c r="E60" s="185">
        <v>45.94</v>
      </c>
      <c r="F60" s="185">
        <v>-7.48</v>
      </c>
      <c r="G60" s="185">
        <v>79.45</v>
      </c>
      <c r="H60" s="185">
        <v>0</v>
      </c>
      <c r="I60" s="192"/>
    </row>
    <row r="61" spans="2:10" s="52" customFormat="1" ht="9" customHeight="1">
      <c r="B61" s="223" t="s">
        <v>6</v>
      </c>
      <c r="C61" s="224" t="s">
        <v>98</v>
      </c>
      <c r="D61" s="244">
        <v>25.78</v>
      </c>
      <c r="E61" s="244">
        <v>24.81</v>
      </c>
      <c r="F61" s="244">
        <v>26.16</v>
      </c>
      <c r="G61" s="244">
        <v>95.75</v>
      </c>
      <c r="H61" s="244">
        <v>1.1200000000000001</v>
      </c>
      <c r="I61" s="192"/>
    </row>
    <row r="62" spans="2:10" s="52" customFormat="1" ht="9" customHeight="1">
      <c r="B62" s="226" t="s">
        <v>12</v>
      </c>
      <c r="C62" s="41" t="s">
        <v>99</v>
      </c>
      <c r="D62" s="245">
        <v>55.12</v>
      </c>
      <c r="E62" s="245">
        <v>47.89</v>
      </c>
      <c r="F62" s="245">
        <v>4.71</v>
      </c>
      <c r="G62" s="245">
        <v>68.53</v>
      </c>
      <c r="H62" s="245">
        <v>1.38</v>
      </c>
      <c r="I62" s="193"/>
    </row>
    <row r="63" spans="2:10" s="52" customFormat="1" ht="9" customHeight="1">
      <c r="B63" s="223" t="s">
        <v>13</v>
      </c>
      <c r="C63" s="224" t="s">
        <v>100</v>
      </c>
      <c r="D63" s="244">
        <v>50.54</v>
      </c>
      <c r="E63" s="244">
        <v>25.19</v>
      </c>
      <c r="F63" s="244">
        <v>7.82</v>
      </c>
      <c r="G63" s="244">
        <v>116.64</v>
      </c>
      <c r="H63" s="244">
        <v>0.21</v>
      </c>
      <c r="I63" s="192"/>
    </row>
    <row r="64" spans="2:10" s="52" customFormat="1" ht="9" customHeight="1">
      <c r="B64" s="226" t="s">
        <v>14</v>
      </c>
      <c r="C64" s="41" t="s">
        <v>101</v>
      </c>
      <c r="D64" s="245">
        <v>73.010000000000005</v>
      </c>
      <c r="E64" s="245">
        <v>21.95</v>
      </c>
      <c r="F64" s="245">
        <v>13.41</v>
      </c>
      <c r="G64" s="245">
        <v>132.55000000000001</v>
      </c>
      <c r="H64" s="245">
        <v>0</v>
      </c>
      <c r="I64" s="193"/>
    </row>
    <row r="65" spans="1:247" s="52" customFormat="1" ht="9" customHeight="1">
      <c r="B65" s="223" t="s">
        <v>38</v>
      </c>
      <c r="C65" s="224" t="s">
        <v>102</v>
      </c>
      <c r="D65" s="244">
        <v>23.35</v>
      </c>
      <c r="E65" s="244">
        <v>27.13</v>
      </c>
      <c r="F65" s="244">
        <v>1.04</v>
      </c>
      <c r="G65" s="244">
        <v>87.51</v>
      </c>
      <c r="H65" s="244">
        <v>0</v>
      </c>
      <c r="I65" s="192"/>
    </row>
    <row r="66" spans="1:247" s="52" customFormat="1" ht="9" customHeight="1">
      <c r="B66" s="226" t="s">
        <v>120</v>
      </c>
      <c r="C66" s="41" t="s">
        <v>121</v>
      </c>
      <c r="D66" s="245">
        <v>34.07</v>
      </c>
      <c r="E66" s="245">
        <v>22.35</v>
      </c>
      <c r="F66" s="245">
        <v>10.83</v>
      </c>
      <c r="G66" s="245">
        <v>62.55</v>
      </c>
      <c r="H66" s="245">
        <v>0</v>
      </c>
      <c r="I66" s="192"/>
    </row>
    <row r="67" spans="1:247" s="52" customFormat="1" ht="9" customHeight="1">
      <c r="B67" s="223" t="s">
        <v>118</v>
      </c>
      <c r="C67" s="224" t="s">
        <v>119</v>
      </c>
      <c r="D67" s="244">
        <v>25.96</v>
      </c>
      <c r="E67" s="244">
        <v>35.46</v>
      </c>
      <c r="F67" s="244">
        <v>4.2</v>
      </c>
      <c r="G67" s="244">
        <v>97.05</v>
      </c>
      <c r="H67" s="244">
        <v>0</v>
      </c>
      <c r="I67" s="192"/>
    </row>
    <row r="68" spans="1:247" s="52" customFormat="1" ht="9" customHeight="1">
      <c r="B68" s="226" t="s">
        <v>15</v>
      </c>
      <c r="C68" s="41" t="s">
        <v>103</v>
      </c>
      <c r="D68" s="245">
        <v>50.71</v>
      </c>
      <c r="E68" s="245">
        <v>22.4</v>
      </c>
      <c r="F68" s="245">
        <v>10.66</v>
      </c>
      <c r="G68" s="245">
        <v>124.87</v>
      </c>
      <c r="H68" s="245">
        <v>1.1399999999999999</v>
      </c>
      <c r="I68" s="193"/>
    </row>
    <row r="69" spans="1:247" s="151" customFormat="1" ht="18" customHeight="1">
      <c r="A69" s="79"/>
      <c r="B69" s="158" t="s">
        <v>2</v>
      </c>
      <c r="C69" s="159"/>
      <c r="D69" s="186">
        <v>84.18</v>
      </c>
      <c r="E69" s="186">
        <v>55.47</v>
      </c>
      <c r="F69" s="186">
        <v>23.64</v>
      </c>
      <c r="G69" s="187">
        <v>97.83</v>
      </c>
      <c r="H69" s="186">
        <v>0.51</v>
      </c>
      <c r="I69" s="194"/>
      <c r="J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row>
    <row r="70" spans="1:247" ht="22.5" customHeight="1">
      <c r="B70" s="182" t="str">
        <f>B49</f>
        <v>Win Febrero 2016 y posiciones de juego al 29-02-2016</v>
      </c>
    </row>
  </sheetData>
  <mergeCells count="21">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 ref="I51:I52"/>
    <mergeCell ref="B50:H50"/>
    <mergeCell ref="B51:B52"/>
    <mergeCell ref="C51:C52"/>
    <mergeCell ref="D51:F51"/>
    <mergeCell ref="G51:G52"/>
    <mergeCell ref="H51:H5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topLeftCell="A4" zoomScale="130" zoomScaleNormal="130" workbookViewId="0">
      <selection activeCell="U28" sqref="U28"/>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274" t="s">
        <v>58</v>
      </c>
      <c r="C8" s="275"/>
      <c r="D8" s="275"/>
      <c r="E8" s="275"/>
      <c r="F8" s="275"/>
      <c r="G8" s="275"/>
      <c r="H8" s="275"/>
      <c r="I8" s="275"/>
      <c r="J8" s="275"/>
      <c r="K8" s="275"/>
      <c r="L8" s="275"/>
      <c r="M8" s="275"/>
      <c r="N8" s="275"/>
      <c r="O8" s="275"/>
      <c r="P8" s="276"/>
      <c r="Q8" s="23"/>
      <c r="S8" s="2"/>
    </row>
    <row r="9" spans="1:21" ht="11.25">
      <c r="A9" s="21"/>
      <c r="B9" s="122" t="s">
        <v>11</v>
      </c>
      <c r="C9" s="25" t="s">
        <v>40</v>
      </c>
      <c r="D9" s="25" t="s">
        <v>41</v>
      </c>
      <c r="E9" s="25" t="s">
        <v>42</v>
      </c>
      <c r="F9" s="25" t="s">
        <v>43</v>
      </c>
      <c r="G9" s="25" t="s">
        <v>44</v>
      </c>
      <c r="H9" s="25" t="s">
        <v>45</v>
      </c>
      <c r="I9" s="25" t="s">
        <v>46</v>
      </c>
      <c r="J9" s="25" t="s">
        <v>47</v>
      </c>
      <c r="K9" s="25" t="s">
        <v>48</v>
      </c>
      <c r="L9" s="25" t="s">
        <v>73</v>
      </c>
      <c r="M9" s="25" t="s">
        <v>74</v>
      </c>
      <c r="N9" s="25" t="s">
        <v>75</v>
      </c>
      <c r="O9" s="25" t="s">
        <v>32</v>
      </c>
      <c r="P9" s="123" t="s">
        <v>33</v>
      </c>
      <c r="Q9" s="23"/>
    </row>
    <row r="10" spans="1:21">
      <c r="A10" s="21"/>
      <c r="B10" s="95" t="s">
        <v>34</v>
      </c>
      <c r="C10" s="27">
        <v>1070134876</v>
      </c>
      <c r="D10" s="27">
        <v>957013037</v>
      </c>
      <c r="E10" s="27"/>
      <c r="F10" s="27"/>
      <c r="G10" s="27"/>
      <c r="H10" s="27"/>
      <c r="I10" s="27"/>
      <c r="J10" s="27"/>
      <c r="K10" s="27"/>
      <c r="L10" s="27"/>
      <c r="M10" s="27"/>
      <c r="N10" s="27"/>
      <c r="O10" s="27">
        <f>SUM(C10:N10)</f>
        <v>2027147913</v>
      </c>
      <c r="P10" s="31">
        <v>2841513.786540613</v>
      </c>
      <c r="Q10" s="23"/>
      <c r="T10" s="119"/>
      <c r="U10" s="105"/>
    </row>
    <row r="11" spans="1:21" s="3" customFormat="1">
      <c r="A11" s="21"/>
      <c r="B11" s="96" t="s">
        <v>3</v>
      </c>
      <c r="C11" s="26">
        <v>2508921695</v>
      </c>
      <c r="D11" s="26">
        <v>2323611958</v>
      </c>
      <c r="E11" s="26"/>
      <c r="F11" s="26"/>
      <c r="G11" s="26"/>
      <c r="H11" s="26"/>
      <c r="I11" s="26"/>
      <c r="J11" s="26"/>
      <c r="K11" s="26"/>
      <c r="L11" s="26"/>
      <c r="M11" s="26"/>
      <c r="N11" s="26"/>
      <c r="O11" s="26">
        <f t="shared" ref="O11:O25" si="0">SUM(C11:N11)</f>
        <v>4832533653</v>
      </c>
      <c r="P11" s="32">
        <v>6775389.2848910615</v>
      </c>
      <c r="Q11" s="22"/>
      <c r="R11" s="4"/>
      <c r="T11" s="119"/>
      <c r="U11" s="105"/>
    </row>
    <row r="12" spans="1:21" s="3" customFormat="1">
      <c r="A12" s="21"/>
      <c r="B12" s="95" t="s">
        <v>76</v>
      </c>
      <c r="C12" s="27">
        <v>815516616</v>
      </c>
      <c r="D12" s="27">
        <v>708344477</v>
      </c>
      <c r="E12" s="27"/>
      <c r="F12" s="27"/>
      <c r="G12" s="27"/>
      <c r="H12" s="27"/>
      <c r="I12" s="27"/>
      <c r="J12" s="27"/>
      <c r="K12" s="27"/>
      <c r="L12" s="27"/>
      <c r="M12" s="27"/>
      <c r="N12" s="27"/>
      <c r="O12" s="27">
        <f t="shared" si="0"/>
        <v>1523861093</v>
      </c>
      <c r="P12" s="31">
        <v>2135652.6294670147</v>
      </c>
      <c r="Q12" s="22"/>
      <c r="R12" s="4"/>
      <c r="T12" s="119"/>
      <c r="U12" s="105"/>
    </row>
    <row r="13" spans="1:21" s="3" customFormat="1">
      <c r="A13" s="21"/>
      <c r="B13" s="97" t="s">
        <v>35</v>
      </c>
      <c r="C13" s="28">
        <v>720058741</v>
      </c>
      <c r="D13" s="28">
        <v>739009660</v>
      </c>
      <c r="E13" s="28"/>
      <c r="F13" s="28"/>
      <c r="G13" s="28"/>
      <c r="H13" s="28"/>
      <c r="I13" s="28"/>
      <c r="J13" s="28"/>
      <c r="K13" s="28"/>
      <c r="L13" s="28"/>
      <c r="M13" s="28"/>
      <c r="N13" s="28"/>
      <c r="O13" s="28">
        <f t="shared" si="0"/>
        <v>1459068401</v>
      </c>
      <c r="P13" s="32">
        <v>2046983.6042795507</v>
      </c>
      <c r="Q13" s="22"/>
      <c r="R13" s="4"/>
      <c r="T13" s="119"/>
      <c r="U13" s="105"/>
    </row>
    <row r="14" spans="1:21" s="3" customFormat="1">
      <c r="A14" s="21"/>
      <c r="B14" s="95" t="s">
        <v>104</v>
      </c>
      <c r="C14" s="29">
        <v>3297887169</v>
      </c>
      <c r="D14" s="29">
        <v>2849170743</v>
      </c>
      <c r="E14" s="29"/>
      <c r="F14" s="29"/>
      <c r="G14" s="29"/>
      <c r="H14" s="29"/>
      <c r="I14" s="29"/>
      <c r="J14" s="29"/>
      <c r="K14" s="29"/>
      <c r="L14" s="29"/>
      <c r="M14" s="29"/>
      <c r="N14" s="29"/>
      <c r="O14" s="29">
        <f t="shared" si="0"/>
        <v>6147057912</v>
      </c>
      <c r="P14" s="31">
        <v>8614657.4223837908</v>
      </c>
      <c r="Q14" s="22"/>
      <c r="R14" s="4"/>
      <c r="T14" s="119"/>
      <c r="U14" s="105"/>
    </row>
    <row r="15" spans="1:21" s="3" customFormat="1">
      <c r="A15" s="21"/>
      <c r="B15" s="97" t="s">
        <v>16</v>
      </c>
      <c r="C15" s="30">
        <v>6781162601</v>
      </c>
      <c r="D15" s="30">
        <v>6060288698</v>
      </c>
      <c r="E15" s="30"/>
      <c r="F15" s="30"/>
      <c r="G15" s="30"/>
      <c r="H15" s="30"/>
      <c r="I15" s="30"/>
      <c r="J15" s="30"/>
      <c r="K15" s="30"/>
      <c r="L15" s="30"/>
      <c r="M15" s="30"/>
      <c r="N15" s="30"/>
      <c r="O15" s="30">
        <f t="shared" si="0"/>
        <v>12841451299</v>
      </c>
      <c r="P15" s="32">
        <v>18000170.743784625</v>
      </c>
      <c r="Q15" s="22"/>
      <c r="R15" s="4"/>
      <c r="T15" s="119"/>
      <c r="U15" s="105"/>
    </row>
    <row r="16" spans="1:21" s="3" customFormat="1">
      <c r="A16" s="21"/>
      <c r="B16" s="95" t="s">
        <v>4</v>
      </c>
      <c r="C16" s="27">
        <v>521752353</v>
      </c>
      <c r="D16" s="27">
        <v>578757235</v>
      </c>
      <c r="E16" s="27"/>
      <c r="F16" s="27"/>
      <c r="G16" s="27"/>
      <c r="H16" s="27"/>
      <c r="I16" s="27"/>
      <c r="J16" s="27"/>
      <c r="K16" s="27"/>
      <c r="L16" s="27"/>
      <c r="M16" s="27"/>
      <c r="N16" s="27"/>
      <c r="O16" s="27">
        <f t="shared" si="0"/>
        <v>1100509588</v>
      </c>
      <c r="P16" s="31">
        <v>1544698.1128443524</v>
      </c>
      <c r="Q16" s="22"/>
      <c r="R16" s="4"/>
      <c r="T16" s="119"/>
      <c r="U16" s="105"/>
    </row>
    <row r="17" spans="1:21" s="3" customFormat="1">
      <c r="A17" s="21"/>
      <c r="B17" s="97" t="s">
        <v>5</v>
      </c>
      <c r="C17" s="30">
        <v>907913223</v>
      </c>
      <c r="D17" s="30">
        <v>830828934</v>
      </c>
      <c r="E17" s="30"/>
      <c r="F17" s="30"/>
      <c r="G17" s="30"/>
      <c r="H17" s="30"/>
      <c r="I17" s="30"/>
      <c r="J17" s="30"/>
      <c r="K17" s="30"/>
      <c r="L17" s="30"/>
      <c r="M17" s="30"/>
      <c r="N17" s="30"/>
      <c r="O17" s="30">
        <f t="shared" si="0"/>
        <v>1738742157</v>
      </c>
      <c r="P17" s="32">
        <v>2437597.2908895919</v>
      </c>
      <c r="Q17" s="22"/>
      <c r="R17" s="4"/>
      <c r="T17" s="119"/>
      <c r="U17" s="105"/>
    </row>
    <row r="18" spans="1:21" s="3" customFormat="1">
      <c r="A18" s="21"/>
      <c r="B18" s="95" t="s">
        <v>6</v>
      </c>
      <c r="C18" s="27">
        <v>3135938839</v>
      </c>
      <c r="D18" s="27">
        <v>2899090483</v>
      </c>
      <c r="E18" s="27"/>
      <c r="F18" s="27"/>
      <c r="G18" s="27"/>
      <c r="H18" s="27"/>
      <c r="I18" s="27"/>
      <c r="J18" s="27"/>
      <c r="K18" s="27"/>
      <c r="L18" s="27"/>
      <c r="M18" s="27"/>
      <c r="N18" s="27"/>
      <c r="O18" s="27">
        <f t="shared" si="0"/>
        <v>6035029322</v>
      </c>
      <c r="P18" s="31">
        <v>8461236.9066821486</v>
      </c>
      <c r="Q18" s="22"/>
      <c r="R18" s="4"/>
      <c r="T18" s="119"/>
      <c r="U18" s="105"/>
    </row>
    <row r="19" spans="1:21" s="3" customFormat="1">
      <c r="A19" s="21"/>
      <c r="B19" s="97" t="s">
        <v>39</v>
      </c>
      <c r="C19" s="30">
        <v>359646793</v>
      </c>
      <c r="D19" s="30">
        <v>357454536</v>
      </c>
      <c r="E19" s="30"/>
      <c r="F19" s="30"/>
      <c r="G19" s="30"/>
      <c r="H19" s="30"/>
      <c r="I19" s="30"/>
      <c r="J19" s="30"/>
      <c r="K19" s="30"/>
      <c r="L19" s="30"/>
      <c r="M19" s="30"/>
      <c r="N19" s="30"/>
      <c r="O19" s="30">
        <f t="shared" si="0"/>
        <v>717101329</v>
      </c>
      <c r="P19" s="32">
        <v>1005847.0454545633</v>
      </c>
      <c r="Q19" s="22"/>
      <c r="R19" s="4"/>
      <c r="T19" s="119"/>
      <c r="U19" s="105"/>
    </row>
    <row r="20" spans="1:21" s="3" customFormat="1">
      <c r="A20" s="21"/>
      <c r="B20" s="95" t="s">
        <v>13</v>
      </c>
      <c r="C20" s="27">
        <v>1803130867</v>
      </c>
      <c r="D20" s="27">
        <v>1777448490</v>
      </c>
      <c r="E20" s="27"/>
      <c r="F20" s="27"/>
      <c r="G20" s="27"/>
      <c r="H20" s="27"/>
      <c r="I20" s="27"/>
      <c r="J20" s="27"/>
      <c r="K20" s="27"/>
      <c r="L20" s="27"/>
      <c r="M20" s="27"/>
      <c r="N20" s="27"/>
      <c r="O20" s="27">
        <f t="shared" si="0"/>
        <v>3580579357</v>
      </c>
      <c r="P20" s="31">
        <v>5022064.9743665326</v>
      </c>
      <c r="Q20" s="22"/>
      <c r="R20" s="4"/>
      <c r="T20" s="119"/>
      <c r="U20" s="105"/>
    </row>
    <row r="21" spans="1:21" s="3" customFormat="1">
      <c r="A21" s="21"/>
      <c r="B21" s="97" t="s">
        <v>14</v>
      </c>
      <c r="C21" s="30">
        <v>1012596423</v>
      </c>
      <c r="D21" s="30">
        <v>1173386136</v>
      </c>
      <c r="E21" s="30"/>
      <c r="F21" s="30"/>
      <c r="G21" s="30"/>
      <c r="H21" s="30"/>
      <c r="I21" s="30"/>
      <c r="J21" s="30"/>
      <c r="K21" s="30"/>
      <c r="L21" s="30"/>
      <c r="M21" s="30"/>
      <c r="N21" s="30"/>
      <c r="O21" s="30">
        <f t="shared" si="0"/>
        <v>2185982559</v>
      </c>
      <c r="P21" s="32">
        <v>3069126.2706358135</v>
      </c>
      <c r="Q21" s="22"/>
      <c r="R21" s="4"/>
      <c r="T21" s="119"/>
      <c r="U21" s="105"/>
    </row>
    <row r="22" spans="1:21" s="3" customFormat="1">
      <c r="A22" s="21"/>
      <c r="B22" s="95" t="s">
        <v>38</v>
      </c>
      <c r="C22" s="27">
        <v>641767274</v>
      </c>
      <c r="D22" s="27">
        <v>671184178</v>
      </c>
      <c r="E22" s="27"/>
      <c r="F22" s="27"/>
      <c r="G22" s="27"/>
      <c r="H22" s="27"/>
      <c r="I22" s="27"/>
      <c r="J22" s="27"/>
      <c r="K22" s="27"/>
      <c r="L22" s="27"/>
      <c r="M22" s="27"/>
      <c r="N22" s="27"/>
      <c r="O22" s="27">
        <f t="shared" si="0"/>
        <v>1312951452</v>
      </c>
      <c r="P22" s="31">
        <v>1842207.7435130198</v>
      </c>
      <c r="Q22" s="22"/>
      <c r="R22" s="4"/>
      <c r="T22" s="119"/>
      <c r="U22" s="105"/>
    </row>
    <row r="23" spans="1:21" s="3" customFormat="1">
      <c r="A23" s="21"/>
      <c r="B23" s="97" t="s">
        <v>120</v>
      </c>
      <c r="C23" s="30">
        <v>331876605</v>
      </c>
      <c r="D23" s="30">
        <v>357704712</v>
      </c>
      <c r="E23" s="30"/>
      <c r="F23" s="30"/>
      <c r="G23" s="30"/>
      <c r="H23" s="30"/>
      <c r="I23" s="30"/>
      <c r="J23" s="30"/>
      <c r="K23" s="30"/>
      <c r="L23" s="30"/>
      <c r="M23" s="30"/>
      <c r="N23" s="30"/>
      <c r="O23" s="30">
        <f t="shared" si="0"/>
        <v>689581317</v>
      </c>
      <c r="P23" s="32">
        <v>967736.83822647971</v>
      </c>
      <c r="Q23" s="22"/>
      <c r="R23" s="4"/>
      <c r="T23" s="119"/>
      <c r="U23" s="105"/>
    </row>
    <row r="24" spans="1:21" s="3" customFormat="1">
      <c r="A24" s="21"/>
      <c r="B24" s="95" t="s">
        <v>118</v>
      </c>
      <c r="C24" s="27">
        <v>388079751</v>
      </c>
      <c r="D24" s="27">
        <v>376598655</v>
      </c>
      <c r="E24" s="27"/>
      <c r="F24" s="27"/>
      <c r="G24" s="27"/>
      <c r="H24" s="27"/>
      <c r="I24" s="27"/>
      <c r="J24" s="27"/>
      <c r="K24" s="27"/>
      <c r="L24" s="27"/>
      <c r="M24" s="27"/>
      <c r="N24" s="27"/>
      <c r="O24" s="27">
        <f t="shared" si="0"/>
        <v>764678406</v>
      </c>
      <c r="P24" s="31">
        <v>1072420.678257674</v>
      </c>
      <c r="Q24" s="22"/>
      <c r="R24" s="4"/>
      <c r="T24" s="119"/>
      <c r="U24" s="105"/>
    </row>
    <row r="25" spans="1:21" s="3" customFormat="1">
      <c r="A25" s="21"/>
      <c r="B25" s="97" t="s">
        <v>15</v>
      </c>
      <c r="C25" s="30">
        <v>1488270244</v>
      </c>
      <c r="D25" s="30">
        <v>1271533765</v>
      </c>
      <c r="E25" s="30"/>
      <c r="F25" s="30"/>
      <c r="G25" s="30"/>
      <c r="H25" s="30"/>
      <c r="I25" s="30"/>
      <c r="J25" s="30"/>
      <c r="K25" s="30"/>
      <c r="L25" s="30"/>
      <c r="M25" s="30"/>
      <c r="N25" s="30"/>
      <c r="O25" s="30">
        <f t="shared" si="0"/>
        <v>2759804009</v>
      </c>
      <c r="P25" s="32">
        <v>3867397.3681529555</v>
      </c>
      <c r="Q25" s="22"/>
      <c r="R25" s="4"/>
      <c r="T25" s="119"/>
      <c r="U25" s="105"/>
    </row>
    <row r="26" spans="1:21" s="3" customFormat="1">
      <c r="A26" s="21"/>
      <c r="B26" s="88" t="s">
        <v>7</v>
      </c>
      <c r="C26" s="88">
        <f t="shared" ref="C26:N26" si="1">SUM(C10:C25)</f>
        <v>25784654070</v>
      </c>
      <c r="D26" s="88">
        <f t="shared" si="1"/>
        <v>23931425697</v>
      </c>
      <c r="E26" s="88">
        <f t="shared" si="1"/>
        <v>0</v>
      </c>
      <c r="F26" s="88">
        <f t="shared" si="1"/>
        <v>0</v>
      </c>
      <c r="G26" s="88">
        <f t="shared" si="1"/>
        <v>0</v>
      </c>
      <c r="H26" s="88">
        <f t="shared" si="1"/>
        <v>0</v>
      </c>
      <c r="I26" s="88">
        <f t="shared" si="1"/>
        <v>0</v>
      </c>
      <c r="J26" s="88">
        <f t="shared" si="1"/>
        <v>0</v>
      </c>
      <c r="K26" s="88">
        <f t="shared" si="1"/>
        <v>0</v>
      </c>
      <c r="L26" s="88">
        <f t="shared" si="1"/>
        <v>0</v>
      </c>
      <c r="M26" s="88">
        <f t="shared" si="1"/>
        <v>0</v>
      </c>
      <c r="N26" s="88">
        <f t="shared" si="1"/>
        <v>0</v>
      </c>
      <c r="O26" s="88">
        <f t="shared" ref="O26" si="2">SUM(C26:N26)</f>
        <v>49716079767</v>
      </c>
      <c r="P26" s="88">
        <f>SUM(P10:P25)</f>
        <v>69704700.70036979</v>
      </c>
      <c r="Q26" s="22"/>
      <c r="R26" s="4"/>
      <c r="T26" s="119"/>
      <c r="U26" s="105"/>
    </row>
    <row r="27" spans="1:21" s="3" customFormat="1" ht="18" customHeight="1">
      <c r="A27" s="21"/>
      <c r="B27" s="88" t="s">
        <v>8</v>
      </c>
      <c r="C27" s="88">
        <f t="shared" ref="C27:N27" si="3">C26/C28</f>
        <v>35715290.629544981</v>
      </c>
      <c r="D27" s="88">
        <f t="shared" si="3"/>
        <v>33989410.070824809</v>
      </c>
      <c r="E27" s="88">
        <f>E26/E28</f>
        <v>0</v>
      </c>
      <c r="F27" s="88">
        <f t="shared" si="3"/>
        <v>0</v>
      </c>
      <c r="G27" s="88">
        <f t="shared" si="3"/>
        <v>0</v>
      </c>
      <c r="H27" s="88">
        <f t="shared" si="3"/>
        <v>0</v>
      </c>
      <c r="I27" s="88">
        <f t="shared" si="3"/>
        <v>0</v>
      </c>
      <c r="J27" s="88">
        <f t="shared" si="3"/>
        <v>0</v>
      </c>
      <c r="K27" s="88">
        <f t="shared" si="3"/>
        <v>0</v>
      </c>
      <c r="L27" s="88">
        <f t="shared" si="3"/>
        <v>0</v>
      </c>
      <c r="M27" s="88">
        <f t="shared" si="3"/>
        <v>0</v>
      </c>
      <c r="N27" s="88">
        <f t="shared" si="3"/>
        <v>0</v>
      </c>
      <c r="O27" s="88">
        <f>SUM(C27:N27)</f>
        <v>69704700.70036979</v>
      </c>
      <c r="P27" s="88"/>
      <c r="Q27" s="22"/>
      <c r="R27" s="4"/>
      <c r="U27" s="105"/>
    </row>
    <row r="28" spans="1:21" ht="18" customHeight="1">
      <c r="A28" s="21"/>
      <c r="B28" s="88" t="s">
        <v>30</v>
      </c>
      <c r="C28" s="106">
        <v>721.95</v>
      </c>
      <c r="D28" s="106">
        <v>704.08476190476188</v>
      </c>
      <c r="E28" s="106">
        <v>1</v>
      </c>
      <c r="F28" s="89">
        <v>1</v>
      </c>
      <c r="G28" s="89">
        <v>1</v>
      </c>
      <c r="H28" s="89">
        <v>1</v>
      </c>
      <c r="I28" s="89">
        <v>1</v>
      </c>
      <c r="J28" s="89">
        <v>1</v>
      </c>
      <c r="K28" s="89">
        <v>1</v>
      </c>
      <c r="L28" s="89">
        <v>1</v>
      </c>
      <c r="M28" s="89">
        <v>1</v>
      </c>
      <c r="N28" s="89">
        <v>1</v>
      </c>
      <c r="O28" s="89"/>
      <c r="P28" s="89"/>
      <c r="Q28" s="23"/>
    </row>
    <row r="29" spans="1:21" ht="16.5" customHeight="1">
      <c r="A29" s="21"/>
      <c r="Q29" s="24"/>
    </row>
    <row r="30" spans="1:21" ht="22.5" customHeight="1">
      <c r="O30" s="197"/>
    </row>
    <row r="31" spans="1:21" ht="15" customHeight="1">
      <c r="O31" s="198"/>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zoomScale="130" zoomScaleNormal="130" zoomScalePageLayoutView="90" workbookViewId="0">
      <selection activeCell="S46" sqref="S46"/>
    </sheetView>
  </sheetViews>
  <sheetFormatPr baseColWidth="10" defaultRowHeight="15"/>
  <cols>
    <col min="1" max="1" width="4.140625" style="35" customWidth="1"/>
    <col min="2" max="2" width="19.42578125" bestFit="1" customWidth="1"/>
    <col min="3"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277" t="s">
        <v>56</v>
      </c>
      <c r="C8" s="278"/>
      <c r="D8" s="278"/>
      <c r="E8" s="278"/>
      <c r="F8" s="278"/>
      <c r="G8" s="278"/>
      <c r="H8" s="278"/>
      <c r="I8" s="278"/>
      <c r="J8" s="278"/>
      <c r="K8" s="278"/>
      <c r="L8" s="278"/>
      <c r="M8" s="278"/>
      <c r="N8" s="278"/>
      <c r="O8" s="278"/>
      <c r="P8" s="279"/>
      <c r="Q8" s="40"/>
      <c r="R8" s="7"/>
    </row>
    <row r="9" spans="1:19" s="1" customFormat="1" ht="11.25" customHeight="1">
      <c r="A9" s="6"/>
      <c r="B9" s="42" t="s">
        <v>11</v>
      </c>
      <c r="C9" s="43" t="s">
        <v>40</v>
      </c>
      <c r="D9" s="43" t="s">
        <v>41</v>
      </c>
      <c r="E9" s="43" t="s">
        <v>42</v>
      </c>
      <c r="F9" s="43" t="s">
        <v>43</v>
      </c>
      <c r="G9" s="43" t="s">
        <v>44</v>
      </c>
      <c r="H9" s="43" t="s">
        <v>45</v>
      </c>
      <c r="I9" s="43" t="s">
        <v>46</v>
      </c>
      <c r="J9" s="43" t="s">
        <v>47</v>
      </c>
      <c r="K9" s="43" t="s">
        <v>48</v>
      </c>
      <c r="L9" s="43" t="s">
        <v>73</v>
      </c>
      <c r="M9" s="43" t="s">
        <v>0</v>
      </c>
      <c r="N9" s="43" t="s">
        <v>1</v>
      </c>
      <c r="O9" s="43" t="s">
        <v>32</v>
      </c>
      <c r="P9" s="44" t="s">
        <v>33</v>
      </c>
      <c r="Q9" s="23"/>
      <c r="R9" s="6"/>
    </row>
    <row r="10" spans="1:19" s="1" customFormat="1" ht="9">
      <c r="A10" s="6"/>
      <c r="B10" s="98" t="s">
        <v>34</v>
      </c>
      <c r="C10" s="39">
        <v>173739545</v>
      </c>
      <c r="D10" s="39">
        <v>155373881</v>
      </c>
      <c r="E10" s="39"/>
      <c r="F10" s="39"/>
      <c r="G10" s="39"/>
      <c r="H10" s="39"/>
      <c r="I10" s="39"/>
      <c r="J10" s="39"/>
      <c r="K10" s="39"/>
      <c r="L10" s="39"/>
      <c r="M10" s="39"/>
      <c r="N10" s="39"/>
      <c r="O10" s="39">
        <f>SUM(C10:N10)</f>
        <v>329113426</v>
      </c>
      <c r="P10" s="39">
        <v>461328.12</v>
      </c>
      <c r="Q10" s="23"/>
      <c r="R10" s="6"/>
    </row>
    <row r="11" spans="1:19" s="3" customFormat="1" ht="9">
      <c r="A11" s="6"/>
      <c r="B11" s="99" t="s">
        <v>3</v>
      </c>
      <c r="C11" s="41">
        <v>409860821</v>
      </c>
      <c r="D11" s="41">
        <v>379588374</v>
      </c>
      <c r="E11" s="41"/>
      <c r="F11" s="41"/>
      <c r="G11" s="41"/>
      <c r="H11" s="41"/>
      <c r="I11" s="41"/>
      <c r="J11" s="41"/>
      <c r="K11" s="41"/>
      <c r="L11" s="41"/>
      <c r="M11" s="41"/>
      <c r="N11" s="41"/>
      <c r="O11" s="41">
        <f t="shared" ref="O11:O25" si="0">SUM(C11:N11)</f>
        <v>789449195</v>
      </c>
      <c r="P11" s="41">
        <v>1106836.7</v>
      </c>
      <c r="Q11" s="22"/>
      <c r="R11" s="6"/>
      <c r="S11" s="1"/>
    </row>
    <row r="12" spans="1:19" s="3" customFormat="1" ht="9">
      <c r="A12" s="6"/>
      <c r="B12" s="95" t="s">
        <v>76</v>
      </c>
      <c r="C12" s="39">
        <v>129934412</v>
      </c>
      <c r="D12" s="39">
        <v>112858918</v>
      </c>
      <c r="E12" s="39"/>
      <c r="F12" s="39"/>
      <c r="G12" s="39"/>
      <c r="H12" s="39"/>
      <c r="I12" s="39"/>
      <c r="J12" s="39"/>
      <c r="K12" s="39"/>
      <c r="L12" s="39"/>
      <c r="M12" s="39"/>
      <c r="N12" s="39"/>
      <c r="O12" s="39">
        <f t="shared" si="0"/>
        <v>242793330</v>
      </c>
      <c r="P12" s="39">
        <v>340268.68</v>
      </c>
      <c r="Q12" s="22"/>
      <c r="R12" s="6"/>
      <c r="S12" s="1"/>
    </row>
    <row r="13" spans="1:19" s="3" customFormat="1" ht="9">
      <c r="A13" s="6"/>
      <c r="B13" s="99" t="s">
        <v>35</v>
      </c>
      <c r="C13" s="41">
        <v>121018276</v>
      </c>
      <c r="D13" s="41">
        <v>124203304</v>
      </c>
      <c r="E13" s="41"/>
      <c r="F13" s="41"/>
      <c r="G13" s="41"/>
      <c r="H13" s="41"/>
      <c r="I13" s="41"/>
      <c r="J13" s="41"/>
      <c r="K13" s="41"/>
      <c r="L13" s="41"/>
      <c r="M13" s="41"/>
      <c r="N13" s="41"/>
      <c r="O13" s="41">
        <f t="shared" si="0"/>
        <v>245221580</v>
      </c>
      <c r="P13" s="41">
        <v>344030.86</v>
      </c>
      <c r="Q13" s="22"/>
      <c r="R13" s="6"/>
      <c r="S13" s="1"/>
    </row>
    <row r="14" spans="1:19" s="3" customFormat="1" ht="9">
      <c r="A14" s="6"/>
      <c r="B14" s="102" t="s">
        <v>104</v>
      </c>
      <c r="C14" s="39">
        <v>554266751</v>
      </c>
      <c r="D14" s="39">
        <v>478852226</v>
      </c>
      <c r="E14" s="39"/>
      <c r="F14" s="39"/>
      <c r="G14" s="39"/>
      <c r="H14" s="39"/>
      <c r="I14" s="39"/>
      <c r="J14" s="39"/>
      <c r="K14" s="39"/>
      <c r="L14" s="39"/>
      <c r="M14" s="39"/>
      <c r="N14" s="39"/>
      <c r="O14" s="39">
        <f t="shared" si="0"/>
        <v>1033118977</v>
      </c>
      <c r="P14" s="39">
        <v>1447841.59</v>
      </c>
      <c r="Q14" s="22"/>
      <c r="R14" s="6"/>
      <c r="S14" s="1"/>
    </row>
    <row r="15" spans="1:19" s="3" customFormat="1" ht="9">
      <c r="A15" s="6"/>
      <c r="B15" s="99" t="s">
        <v>16</v>
      </c>
      <c r="C15" s="41">
        <v>1127496498</v>
      </c>
      <c r="D15" s="41">
        <v>1007637581</v>
      </c>
      <c r="E15" s="41"/>
      <c r="F15" s="41"/>
      <c r="G15" s="41"/>
      <c r="H15" s="41"/>
      <c r="I15" s="41"/>
      <c r="J15" s="41"/>
      <c r="K15" s="41"/>
      <c r="L15" s="41"/>
      <c r="M15" s="41"/>
      <c r="N15" s="41"/>
      <c r="O15" s="41">
        <f t="shared" si="0"/>
        <v>2135134079</v>
      </c>
      <c r="P15" s="41">
        <v>2992868.72</v>
      </c>
      <c r="Q15" s="22"/>
      <c r="R15" s="6"/>
      <c r="S15" s="1"/>
    </row>
    <row r="16" spans="1:19" s="3" customFormat="1" ht="9">
      <c r="A16" s="6"/>
      <c r="B16" s="98" t="s">
        <v>4</v>
      </c>
      <c r="C16" s="39">
        <v>86724887</v>
      </c>
      <c r="D16" s="39">
        <v>96200152</v>
      </c>
      <c r="E16" s="39"/>
      <c r="F16" s="39"/>
      <c r="G16" s="39"/>
      <c r="H16" s="39"/>
      <c r="I16" s="39"/>
      <c r="J16" s="39"/>
      <c r="K16" s="39"/>
      <c r="L16" s="39"/>
      <c r="M16" s="39"/>
      <c r="N16" s="39"/>
      <c r="O16" s="39">
        <f t="shared" si="0"/>
        <v>182925039</v>
      </c>
      <c r="P16" s="39">
        <v>256757.38</v>
      </c>
      <c r="Q16" s="22"/>
      <c r="R16" s="6"/>
      <c r="S16" s="1"/>
    </row>
    <row r="17" spans="1:19" s="3" customFormat="1" ht="9">
      <c r="A17" s="6"/>
      <c r="B17" s="99" t="s">
        <v>5</v>
      </c>
      <c r="C17" s="41">
        <v>148623106</v>
      </c>
      <c r="D17" s="41">
        <v>136004602</v>
      </c>
      <c r="E17" s="41"/>
      <c r="F17" s="41"/>
      <c r="G17" s="41"/>
      <c r="H17" s="41"/>
      <c r="I17" s="41"/>
      <c r="J17" s="41"/>
      <c r="K17" s="41"/>
      <c r="L17" s="41"/>
      <c r="M17" s="41"/>
      <c r="N17" s="41"/>
      <c r="O17" s="41">
        <f t="shared" si="0"/>
        <v>284627708</v>
      </c>
      <c r="P17" s="41">
        <v>399028.53</v>
      </c>
      <c r="Q17" s="22"/>
      <c r="R17" s="6"/>
      <c r="S17" s="1"/>
    </row>
    <row r="18" spans="1:19" s="3" customFormat="1" ht="9">
      <c r="A18" s="6"/>
      <c r="B18" s="98" t="s">
        <v>6</v>
      </c>
      <c r="C18" s="39">
        <v>512291185</v>
      </c>
      <c r="D18" s="39">
        <v>473599319</v>
      </c>
      <c r="E18" s="39"/>
      <c r="F18" s="39"/>
      <c r="G18" s="39"/>
      <c r="H18" s="39"/>
      <c r="I18" s="39"/>
      <c r="J18" s="39"/>
      <c r="K18" s="39"/>
      <c r="L18" s="39"/>
      <c r="M18" s="39"/>
      <c r="N18" s="39"/>
      <c r="O18" s="39">
        <f t="shared" si="0"/>
        <v>985890504</v>
      </c>
      <c r="P18" s="39">
        <v>1382239.04</v>
      </c>
      <c r="Q18" s="22"/>
      <c r="R18" s="6"/>
      <c r="S18" s="1"/>
    </row>
    <row r="19" spans="1:19" s="3" customFormat="1" ht="9">
      <c r="A19" s="6"/>
      <c r="B19" s="99" t="s">
        <v>12</v>
      </c>
      <c r="C19" s="41">
        <v>60444839</v>
      </c>
      <c r="D19" s="41">
        <v>60076393</v>
      </c>
      <c r="E19" s="41"/>
      <c r="F19" s="41"/>
      <c r="G19" s="41"/>
      <c r="H19" s="41"/>
      <c r="I19" s="41"/>
      <c r="J19" s="41"/>
      <c r="K19" s="41"/>
      <c r="L19" s="41"/>
      <c r="M19" s="41"/>
      <c r="N19" s="41"/>
      <c r="O19" s="41">
        <f t="shared" si="0"/>
        <v>120521232</v>
      </c>
      <c r="P19" s="41">
        <v>169049.92</v>
      </c>
      <c r="Q19" s="22"/>
      <c r="R19" s="6"/>
      <c r="S19" s="1"/>
    </row>
    <row r="20" spans="1:19" s="3" customFormat="1" ht="9">
      <c r="A20" s="6"/>
      <c r="B20" s="98" t="s">
        <v>13</v>
      </c>
      <c r="C20" s="39">
        <v>295471024</v>
      </c>
      <c r="D20" s="39">
        <v>291262568</v>
      </c>
      <c r="E20" s="39"/>
      <c r="F20" s="39"/>
      <c r="G20" s="39"/>
      <c r="H20" s="39"/>
      <c r="I20" s="39"/>
      <c r="J20" s="39"/>
      <c r="K20" s="39"/>
      <c r="L20" s="39"/>
      <c r="M20" s="39"/>
      <c r="N20" s="39"/>
      <c r="O20" s="39">
        <f t="shared" si="0"/>
        <v>586733592</v>
      </c>
      <c r="P20" s="39">
        <v>822943.42</v>
      </c>
      <c r="Q20" s="22"/>
      <c r="R20" s="6"/>
      <c r="S20" s="1"/>
    </row>
    <row r="21" spans="1:19" s="3" customFormat="1" ht="9">
      <c r="A21" s="6"/>
      <c r="B21" s="99" t="s">
        <v>14</v>
      </c>
      <c r="C21" s="41">
        <v>170184273</v>
      </c>
      <c r="D21" s="41">
        <v>197207754</v>
      </c>
      <c r="E21" s="41"/>
      <c r="F21" s="41"/>
      <c r="G21" s="41"/>
      <c r="H21" s="41"/>
      <c r="I21" s="41"/>
      <c r="J21" s="41"/>
      <c r="K21" s="41"/>
      <c r="L21" s="41"/>
      <c r="M21" s="41"/>
      <c r="N21" s="41"/>
      <c r="O21" s="41">
        <f t="shared" si="0"/>
        <v>367392027</v>
      </c>
      <c r="P21" s="41">
        <v>515819.54</v>
      </c>
      <c r="Q21" s="22"/>
      <c r="R21" s="6"/>
      <c r="S21" s="1"/>
    </row>
    <row r="22" spans="1:19" s="3" customFormat="1" ht="9">
      <c r="A22" s="6"/>
      <c r="B22" s="98" t="s">
        <v>38</v>
      </c>
      <c r="C22" s="39">
        <v>106565725</v>
      </c>
      <c r="D22" s="39">
        <v>111450415</v>
      </c>
      <c r="E22" s="39"/>
      <c r="F22" s="39"/>
      <c r="G22" s="39"/>
      <c r="H22" s="39"/>
      <c r="I22" s="39"/>
      <c r="J22" s="39"/>
      <c r="K22" s="39"/>
      <c r="L22" s="39"/>
      <c r="M22" s="39"/>
      <c r="N22" s="39"/>
      <c r="O22" s="39">
        <f t="shared" si="0"/>
        <v>218016140</v>
      </c>
      <c r="P22" s="39">
        <v>305899.37</v>
      </c>
      <c r="Q22" s="22"/>
      <c r="R22" s="6"/>
      <c r="S22" s="1"/>
    </row>
    <row r="23" spans="1:19" s="3" customFormat="1" ht="9">
      <c r="A23" s="6"/>
      <c r="B23" s="99" t="s">
        <v>120</v>
      </c>
      <c r="C23" s="41">
        <v>55777581</v>
      </c>
      <c r="D23" s="41">
        <v>60118439</v>
      </c>
      <c r="E23" s="41"/>
      <c r="F23" s="41"/>
      <c r="G23" s="41"/>
      <c r="H23" s="41"/>
      <c r="I23" s="41"/>
      <c r="J23" s="41"/>
      <c r="K23" s="41"/>
      <c r="L23" s="41"/>
      <c r="M23" s="41"/>
      <c r="N23" s="41"/>
      <c r="O23" s="41">
        <f t="shared" si="0"/>
        <v>115896020</v>
      </c>
      <c r="P23" s="41">
        <v>162644.85</v>
      </c>
      <c r="Q23" s="22"/>
      <c r="R23" s="6"/>
      <c r="S23" s="1"/>
    </row>
    <row r="24" spans="1:19" s="3" customFormat="1" ht="9">
      <c r="A24" s="6"/>
      <c r="B24" s="98" t="s">
        <v>118</v>
      </c>
      <c r="C24" s="39">
        <v>65223488</v>
      </c>
      <c r="D24" s="39">
        <v>63293892</v>
      </c>
      <c r="E24" s="39"/>
      <c r="F24" s="39"/>
      <c r="G24" s="39"/>
      <c r="H24" s="39"/>
      <c r="I24" s="39"/>
      <c r="J24" s="39"/>
      <c r="K24" s="39"/>
      <c r="L24" s="39"/>
      <c r="M24" s="39"/>
      <c r="N24" s="39"/>
      <c r="O24" s="39">
        <f t="shared" si="0"/>
        <v>128517380</v>
      </c>
      <c r="P24" s="39">
        <v>180238.77</v>
      </c>
      <c r="Q24" s="22"/>
      <c r="R24" s="6"/>
      <c r="S24" s="1"/>
    </row>
    <row r="25" spans="1:19" s="3" customFormat="1" ht="9">
      <c r="A25" s="6"/>
      <c r="B25" s="99" t="s">
        <v>15</v>
      </c>
      <c r="C25" s="41">
        <v>243626087</v>
      </c>
      <c r="D25" s="41">
        <v>208146872</v>
      </c>
      <c r="E25" s="41"/>
      <c r="F25" s="41"/>
      <c r="G25" s="41"/>
      <c r="H25" s="41"/>
      <c r="I25" s="41"/>
      <c r="J25" s="41"/>
      <c r="K25" s="41"/>
      <c r="L25" s="41"/>
      <c r="M25" s="41"/>
      <c r="N25" s="41"/>
      <c r="O25" s="41">
        <f t="shared" si="0"/>
        <v>451772959</v>
      </c>
      <c r="P25" s="41">
        <v>633083.19999999995</v>
      </c>
      <c r="Q25" s="22"/>
      <c r="R25" s="6"/>
      <c r="S25" s="1"/>
    </row>
    <row r="26" spans="1:19" s="3" customFormat="1" ht="9">
      <c r="A26" s="6"/>
      <c r="B26" s="90" t="s">
        <v>2</v>
      </c>
      <c r="C26" s="90">
        <f t="shared" ref="C26:O26" si="1">SUM(C10:C25)</f>
        <v>4261248498</v>
      </c>
      <c r="D26" s="90">
        <f t="shared" si="1"/>
        <v>3955874690</v>
      </c>
      <c r="E26" s="90">
        <f t="shared" si="1"/>
        <v>0</v>
      </c>
      <c r="F26" s="90">
        <f t="shared" si="1"/>
        <v>0</v>
      </c>
      <c r="G26" s="90">
        <f t="shared" si="1"/>
        <v>0</v>
      </c>
      <c r="H26" s="90">
        <f t="shared" si="1"/>
        <v>0</v>
      </c>
      <c r="I26" s="90">
        <f t="shared" si="1"/>
        <v>0</v>
      </c>
      <c r="J26" s="90">
        <f t="shared" si="1"/>
        <v>0</v>
      </c>
      <c r="K26" s="90">
        <f t="shared" si="1"/>
        <v>0</v>
      </c>
      <c r="L26" s="90">
        <f t="shared" si="1"/>
        <v>0</v>
      </c>
      <c r="M26" s="90">
        <f t="shared" si="1"/>
        <v>0</v>
      </c>
      <c r="N26" s="90">
        <f t="shared" si="1"/>
        <v>0</v>
      </c>
      <c r="O26" s="90">
        <f t="shared" si="1"/>
        <v>8217123188</v>
      </c>
      <c r="P26" s="90">
        <f>SUM(P10:P25)</f>
        <v>11520878.689999998</v>
      </c>
      <c r="Q26" s="22"/>
      <c r="R26" s="6"/>
      <c r="S26" s="1"/>
    </row>
    <row r="27" spans="1:19" s="3" customFormat="1" ht="18" customHeight="1">
      <c r="A27" s="6"/>
      <c r="B27" s="90" t="s">
        <v>8</v>
      </c>
      <c r="C27" s="90">
        <f t="shared" ref="C27:N27" si="2">C26/C28</f>
        <v>5902414.9844172029</v>
      </c>
      <c r="D27" s="90">
        <f t="shared" si="2"/>
        <v>5618463.7191950651</v>
      </c>
      <c r="E27" s="90">
        <f t="shared" si="2"/>
        <v>0</v>
      </c>
      <c r="F27" s="90">
        <f t="shared" si="2"/>
        <v>0</v>
      </c>
      <c r="G27" s="90">
        <f t="shared" si="2"/>
        <v>0</v>
      </c>
      <c r="H27" s="90">
        <f t="shared" si="2"/>
        <v>0</v>
      </c>
      <c r="I27" s="90">
        <f t="shared" si="2"/>
        <v>0</v>
      </c>
      <c r="J27" s="90">
        <f t="shared" si="2"/>
        <v>0</v>
      </c>
      <c r="K27" s="90">
        <f t="shared" si="2"/>
        <v>0</v>
      </c>
      <c r="L27" s="90">
        <f t="shared" si="2"/>
        <v>0</v>
      </c>
      <c r="M27" s="90">
        <f t="shared" si="2"/>
        <v>0</v>
      </c>
      <c r="N27" s="90">
        <f t="shared" si="2"/>
        <v>0</v>
      </c>
      <c r="O27" s="90">
        <f>SUM(C27:N27)</f>
        <v>11520878.703612268</v>
      </c>
      <c r="P27" s="90"/>
      <c r="Q27" s="22"/>
      <c r="R27" s="6"/>
      <c r="S27" s="1"/>
    </row>
    <row r="28" spans="1:19" s="1" customFormat="1" ht="18" customHeight="1">
      <c r="A28" s="6"/>
      <c r="B28" s="90" t="s">
        <v>30</v>
      </c>
      <c r="C28" s="106">
        <f>'Ingresos Brutos del Juego'!C28</f>
        <v>721.95</v>
      </c>
      <c r="D28" s="106">
        <f>'Ingresos Brutos del Juego'!D28</f>
        <v>704.08476190476188</v>
      </c>
      <c r="E28" s="106">
        <f>'Ingresos Brutos del Juego'!E28</f>
        <v>1</v>
      </c>
      <c r="F28" s="106">
        <f>'Ingresos Brutos del Juego'!F28</f>
        <v>1</v>
      </c>
      <c r="G28" s="106">
        <f>'Ingresos Brutos del Juego'!G28</f>
        <v>1</v>
      </c>
      <c r="H28" s="106">
        <f>'Ingresos Brutos del Juego'!H28</f>
        <v>1</v>
      </c>
      <c r="I28" s="106">
        <f>'Ingresos Brutos del Juego'!I28</f>
        <v>1</v>
      </c>
      <c r="J28" s="106">
        <f>'Ingresos Brutos del Juego'!J28</f>
        <v>1</v>
      </c>
      <c r="K28" s="106">
        <f>'Ingresos Brutos del Juego'!K28</f>
        <v>1</v>
      </c>
      <c r="L28" s="106">
        <f>'Ingresos Brutos del Juego'!L28</f>
        <v>1</v>
      </c>
      <c r="M28" s="106">
        <f>'Ingresos Brutos del Juego'!M28</f>
        <v>1</v>
      </c>
      <c r="N28" s="106">
        <f>'Ingresos Brutos del Juego'!N28</f>
        <v>1</v>
      </c>
      <c r="O28" s="90"/>
      <c r="P28" s="90"/>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6"/>
      <c r="B30" s="280" t="s">
        <v>49</v>
      </c>
      <c r="C30" s="280"/>
      <c r="D30" s="280"/>
      <c r="E30" s="280"/>
      <c r="F30" s="280"/>
      <c r="G30" s="280"/>
      <c r="H30" s="280"/>
      <c r="I30" s="280"/>
      <c r="J30" s="280"/>
      <c r="K30" s="280"/>
      <c r="L30" s="280"/>
      <c r="M30" s="280"/>
      <c r="N30" s="280"/>
      <c r="O30" s="280"/>
      <c r="P30" s="280"/>
      <c r="Q30" s="9"/>
      <c r="R30" s="6"/>
    </row>
    <row r="31" spans="1:19" s="1" customFormat="1" ht="22.5" customHeight="1">
      <c r="A31" s="6"/>
      <c r="B31" s="46" t="s">
        <v>11</v>
      </c>
      <c r="C31" s="47" t="s">
        <v>40</v>
      </c>
      <c r="D31" s="47" t="s">
        <v>41</v>
      </c>
      <c r="E31" s="47" t="s">
        <v>42</v>
      </c>
      <c r="F31" s="47" t="s">
        <v>43</v>
      </c>
      <c r="G31" s="47" t="s">
        <v>44</v>
      </c>
      <c r="H31" s="47" t="s">
        <v>45</v>
      </c>
      <c r="I31" s="47" t="s">
        <v>46</v>
      </c>
      <c r="J31" s="47" t="s">
        <v>47</v>
      </c>
      <c r="K31" s="47" t="s">
        <v>48</v>
      </c>
      <c r="L31" s="43" t="s">
        <v>73</v>
      </c>
      <c r="M31" s="47" t="s">
        <v>0</v>
      </c>
      <c r="N31" s="47" t="s">
        <v>1</v>
      </c>
      <c r="O31" s="47" t="s">
        <v>32</v>
      </c>
      <c r="P31" s="48" t="s">
        <v>33</v>
      </c>
      <c r="Q31" s="23"/>
      <c r="R31" s="6"/>
    </row>
    <row r="32" spans="1:19" s="1" customFormat="1" ht="9">
      <c r="A32" s="6"/>
      <c r="B32" s="100" t="s">
        <v>34</v>
      </c>
      <c r="C32" s="38">
        <v>170861871</v>
      </c>
      <c r="D32" s="38">
        <v>152800401</v>
      </c>
      <c r="E32" s="38"/>
      <c r="F32" s="38"/>
      <c r="G32" s="38"/>
      <c r="H32" s="38"/>
      <c r="I32" s="38"/>
      <c r="J32" s="38"/>
      <c r="K32" s="38"/>
      <c r="L32" s="38"/>
      <c r="M32" s="38"/>
      <c r="N32" s="38"/>
      <c r="O32" s="114">
        <f>SUM(C32:N32)</f>
        <v>323662272</v>
      </c>
      <c r="P32" s="113">
        <v>453687.07</v>
      </c>
      <c r="Q32" s="23"/>
      <c r="R32" s="6"/>
    </row>
    <row r="33" spans="1:19" s="1" customFormat="1" ht="9">
      <c r="A33" s="6"/>
      <c r="B33" s="101" t="s">
        <v>3</v>
      </c>
      <c r="C33" s="112">
        <v>400584136</v>
      </c>
      <c r="D33" s="112">
        <v>370996867</v>
      </c>
      <c r="E33" s="112"/>
      <c r="F33" s="112"/>
      <c r="G33" s="112"/>
      <c r="H33" s="112"/>
      <c r="I33" s="112"/>
      <c r="J33" s="112"/>
      <c r="K33" s="112"/>
      <c r="L33" s="112"/>
      <c r="M33" s="112"/>
      <c r="N33" s="112"/>
      <c r="O33" s="112">
        <f t="shared" ref="O33:O47" si="3">SUM(C33:N33)</f>
        <v>771581003</v>
      </c>
      <c r="P33" s="112">
        <v>1081784.8400000001</v>
      </c>
      <c r="Q33" s="23"/>
      <c r="R33" s="6"/>
    </row>
    <row r="34" spans="1:19" s="3" customFormat="1" ht="9">
      <c r="A34" s="6"/>
      <c r="B34" s="95" t="s">
        <v>76</v>
      </c>
      <c r="C34" s="38">
        <v>130208535</v>
      </c>
      <c r="D34" s="38">
        <v>113097017</v>
      </c>
      <c r="E34" s="38"/>
      <c r="F34" s="38"/>
      <c r="G34" s="38"/>
      <c r="H34" s="38"/>
      <c r="I34" s="38"/>
      <c r="J34" s="38"/>
      <c r="K34" s="38"/>
      <c r="L34" s="38"/>
      <c r="M34" s="38"/>
      <c r="N34" s="38"/>
      <c r="O34" s="114">
        <f t="shared" si="3"/>
        <v>243305552</v>
      </c>
      <c r="P34" s="113">
        <v>340986.55</v>
      </c>
      <c r="Q34" s="22"/>
      <c r="R34" s="6"/>
      <c r="S34" s="1"/>
    </row>
    <row r="35" spans="1:19" s="3" customFormat="1" ht="9">
      <c r="A35" s="6"/>
      <c r="B35" s="101" t="s">
        <v>35</v>
      </c>
      <c r="C35" s="112">
        <v>114967362</v>
      </c>
      <c r="D35" s="112">
        <v>117993139</v>
      </c>
      <c r="E35" s="112"/>
      <c r="F35" s="112"/>
      <c r="G35" s="112"/>
      <c r="H35" s="112"/>
      <c r="I35" s="112"/>
      <c r="J35" s="112"/>
      <c r="K35" s="112"/>
      <c r="L35" s="112"/>
      <c r="M35" s="112"/>
      <c r="N35" s="112"/>
      <c r="O35" s="112">
        <f t="shared" si="3"/>
        <v>232960501</v>
      </c>
      <c r="P35" s="112">
        <v>326829.31</v>
      </c>
      <c r="Q35" s="22"/>
      <c r="R35" s="6"/>
      <c r="S35" s="1"/>
    </row>
    <row r="36" spans="1:19" s="3" customFormat="1" ht="9">
      <c r="A36" s="6"/>
      <c r="B36" s="102" t="s">
        <v>104</v>
      </c>
      <c r="C36" s="37">
        <v>526553414</v>
      </c>
      <c r="D36" s="37">
        <v>454909614</v>
      </c>
      <c r="E36" s="37"/>
      <c r="F36" s="37"/>
      <c r="G36" s="37"/>
      <c r="H36" s="37"/>
      <c r="I36" s="37"/>
      <c r="J36" s="37"/>
      <c r="K36" s="37"/>
      <c r="L36" s="37"/>
      <c r="M36" s="37"/>
      <c r="N36" s="37"/>
      <c r="O36" s="114">
        <f t="shared" si="3"/>
        <v>981463028</v>
      </c>
      <c r="P36" s="113">
        <v>1375449.51</v>
      </c>
      <c r="Q36" s="22"/>
      <c r="R36" s="6"/>
      <c r="S36" s="1"/>
    </row>
    <row r="37" spans="1:19" s="3" customFormat="1" ht="9">
      <c r="A37" s="6"/>
      <c r="B37" s="101" t="s">
        <v>16</v>
      </c>
      <c r="C37" s="112">
        <v>1082706634</v>
      </c>
      <c r="D37" s="112">
        <v>967609120</v>
      </c>
      <c r="E37" s="112"/>
      <c r="F37" s="112"/>
      <c r="G37" s="112"/>
      <c r="H37" s="112"/>
      <c r="I37" s="112"/>
      <c r="J37" s="112"/>
      <c r="K37" s="112"/>
      <c r="L37" s="112"/>
      <c r="M37" s="112"/>
      <c r="N37" s="112"/>
      <c r="O37" s="112">
        <f t="shared" si="3"/>
        <v>2050315754</v>
      </c>
      <c r="P37" s="112">
        <v>2873976.84</v>
      </c>
      <c r="Q37" s="22"/>
      <c r="R37" s="6"/>
      <c r="S37" s="1"/>
    </row>
    <row r="38" spans="1:19" s="3" customFormat="1" ht="9">
      <c r="A38" s="6"/>
      <c r="B38" s="102" t="s">
        <v>4</v>
      </c>
      <c r="C38" s="38">
        <v>83304998</v>
      </c>
      <c r="D38" s="38">
        <v>92406617</v>
      </c>
      <c r="E38" s="38"/>
      <c r="F38" s="38"/>
      <c r="G38" s="38"/>
      <c r="H38" s="38"/>
      <c r="I38" s="38"/>
      <c r="J38" s="38"/>
      <c r="K38" s="38"/>
      <c r="L38" s="38"/>
      <c r="M38" s="38"/>
      <c r="N38" s="38"/>
      <c r="O38" s="114">
        <f t="shared" si="3"/>
        <v>175711615</v>
      </c>
      <c r="P38" s="113">
        <v>246632.47</v>
      </c>
      <c r="Q38" s="22"/>
      <c r="R38" s="6"/>
      <c r="S38" s="1"/>
    </row>
    <row r="39" spans="1:19" s="3" customFormat="1" ht="9">
      <c r="A39" s="6"/>
      <c r="B39" s="101" t="s">
        <v>5</v>
      </c>
      <c r="C39" s="112">
        <v>144960935</v>
      </c>
      <c r="D39" s="112">
        <v>132653359</v>
      </c>
      <c r="E39" s="112"/>
      <c r="F39" s="112"/>
      <c r="G39" s="112"/>
      <c r="H39" s="112"/>
      <c r="I39" s="112"/>
      <c r="J39" s="112"/>
      <c r="K39" s="112"/>
      <c r="L39" s="112"/>
      <c r="M39" s="112"/>
      <c r="N39" s="112"/>
      <c r="O39" s="112">
        <f t="shared" si="3"/>
        <v>277614294</v>
      </c>
      <c r="P39" s="112">
        <v>389196.2</v>
      </c>
      <c r="Q39" s="22"/>
      <c r="R39" s="6"/>
      <c r="S39" s="1"/>
    </row>
    <row r="40" spans="1:19" s="3" customFormat="1" ht="9">
      <c r="A40" s="6"/>
      <c r="B40" s="223" t="s">
        <v>6</v>
      </c>
      <c r="C40" s="224">
        <v>500696117</v>
      </c>
      <c r="D40" s="224">
        <v>462879993</v>
      </c>
      <c r="E40" s="224"/>
      <c r="F40" s="224"/>
      <c r="G40" s="224"/>
      <c r="H40" s="224"/>
      <c r="I40" s="224"/>
      <c r="J40" s="224"/>
      <c r="K40" s="224"/>
      <c r="L40" s="224"/>
      <c r="M40" s="224"/>
      <c r="N40" s="224"/>
      <c r="O40" s="224">
        <f t="shared" si="3"/>
        <v>963576110</v>
      </c>
      <c r="P40" s="224">
        <v>1350953.8</v>
      </c>
      <c r="Q40" s="22"/>
      <c r="R40" s="6"/>
      <c r="S40" s="1"/>
    </row>
    <row r="41" spans="1:19" s="3" customFormat="1" ht="9">
      <c r="A41" s="6"/>
      <c r="B41" s="231" t="s">
        <v>12</v>
      </c>
      <c r="C41" s="232">
        <v>57422597</v>
      </c>
      <c r="D41" s="232">
        <v>57072573</v>
      </c>
      <c r="E41" s="232"/>
      <c r="F41" s="232"/>
      <c r="G41" s="232"/>
      <c r="H41" s="232"/>
      <c r="I41" s="232"/>
      <c r="J41" s="232"/>
      <c r="K41" s="232"/>
      <c r="L41" s="232"/>
      <c r="M41" s="232"/>
      <c r="N41" s="232"/>
      <c r="O41" s="233">
        <f t="shared" si="3"/>
        <v>114495170</v>
      </c>
      <c r="P41" s="234">
        <v>160597.43</v>
      </c>
      <c r="Q41" s="22"/>
      <c r="R41" s="6"/>
      <c r="S41" s="1"/>
    </row>
    <row r="42" spans="1:19" s="3" customFormat="1" ht="9">
      <c r="A42" s="6"/>
      <c r="B42" s="223" t="s">
        <v>13</v>
      </c>
      <c r="C42" s="224">
        <v>287894844</v>
      </c>
      <c r="D42" s="224">
        <v>283794297</v>
      </c>
      <c r="E42" s="224"/>
      <c r="F42" s="224"/>
      <c r="G42" s="224"/>
      <c r="H42" s="224"/>
      <c r="I42" s="224"/>
      <c r="J42" s="224"/>
      <c r="K42" s="224"/>
      <c r="L42" s="224"/>
      <c r="M42" s="224"/>
      <c r="N42" s="224"/>
      <c r="O42" s="224">
        <f t="shared" si="3"/>
        <v>571689141</v>
      </c>
      <c r="P42" s="224">
        <v>801842.31</v>
      </c>
      <c r="Q42" s="22"/>
      <c r="R42" s="6"/>
      <c r="S42" s="1"/>
    </row>
    <row r="43" spans="1:19" s="3" customFormat="1" ht="9">
      <c r="A43" s="6"/>
      <c r="B43" s="231" t="s">
        <v>14</v>
      </c>
      <c r="C43" s="232">
        <v>161675059</v>
      </c>
      <c r="D43" s="232">
        <v>187347366</v>
      </c>
      <c r="E43" s="232"/>
      <c r="F43" s="232"/>
      <c r="G43" s="232"/>
      <c r="H43" s="232"/>
      <c r="I43" s="232"/>
      <c r="J43" s="232"/>
      <c r="K43" s="232"/>
      <c r="L43" s="232"/>
      <c r="M43" s="232"/>
      <c r="N43" s="232"/>
      <c r="O43" s="233">
        <f t="shared" si="3"/>
        <v>349022425</v>
      </c>
      <c r="P43" s="234">
        <v>490028.56</v>
      </c>
      <c r="Q43" s="22"/>
      <c r="R43" s="6"/>
      <c r="S43" s="1"/>
    </row>
    <row r="44" spans="1:19" s="3" customFormat="1" ht="9">
      <c r="A44" s="6"/>
      <c r="B44" s="223" t="s">
        <v>38</v>
      </c>
      <c r="C44" s="224">
        <v>102467044</v>
      </c>
      <c r="D44" s="224">
        <v>107163860</v>
      </c>
      <c r="E44" s="224"/>
      <c r="F44" s="224"/>
      <c r="G44" s="224"/>
      <c r="H44" s="224"/>
      <c r="I44" s="224"/>
      <c r="J44" s="224"/>
      <c r="K44" s="224"/>
      <c r="L44" s="224"/>
      <c r="M44" s="224"/>
      <c r="N44" s="224"/>
      <c r="O44" s="224">
        <f t="shared" si="3"/>
        <v>209630904</v>
      </c>
      <c r="P44" s="224">
        <v>294134.01</v>
      </c>
      <c r="Q44" s="22"/>
      <c r="R44" s="6"/>
      <c r="S44" s="1"/>
    </row>
    <row r="45" spans="1:19" s="3" customFormat="1" ht="9">
      <c r="A45" s="6"/>
      <c r="B45" s="231" t="s">
        <v>120</v>
      </c>
      <c r="C45" s="232">
        <v>52988702</v>
      </c>
      <c r="D45" s="232">
        <v>57112517</v>
      </c>
      <c r="E45" s="232"/>
      <c r="F45" s="232"/>
      <c r="G45" s="232"/>
      <c r="H45" s="232"/>
      <c r="I45" s="232"/>
      <c r="J45" s="232"/>
      <c r="K45" s="232"/>
      <c r="L45" s="232"/>
      <c r="M45" s="232"/>
      <c r="N45" s="232"/>
      <c r="O45" s="233">
        <f t="shared" si="3"/>
        <v>110101219</v>
      </c>
      <c r="P45" s="234">
        <v>154512.60999999999</v>
      </c>
      <c r="Q45" s="22"/>
      <c r="R45" s="6"/>
      <c r="S45" s="1"/>
    </row>
    <row r="46" spans="1:19" s="3" customFormat="1" ht="9">
      <c r="A46" s="6"/>
      <c r="B46" s="223" t="s">
        <v>118</v>
      </c>
      <c r="C46" s="224">
        <v>61962313</v>
      </c>
      <c r="D46" s="224">
        <v>60129197</v>
      </c>
      <c r="E46" s="224"/>
      <c r="F46" s="224"/>
      <c r="G46" s="224"/>
      <c r="H46" s="224"/>
      <c r="I46" s="224"/>
      <c r="J46" s="224"/>
      <c r="K46" s="224"/>
      <c r="L46" s="224"/>
      <c r="M46" s="224"/>
      <c r="N46" s="224"/>
      <c r="O46" s="224">
        <f t="shared" si="3"/>
        <v>122091510</v>
      </c>
      <c r="P46" s="224">
        <v>171226.83</v>
      </c>
      <c r="Q46" s="22"/>
      <c r="R46" s="6"/>
      <c r="S46" s="1"/>
    </row>
    <row r="47" spans="1:19" s="3" customFormat="1" ht="9">
      <c r="A47" s="6"/>
      <c r="B47" s="231" t="s">
        <v>15</v>
      </c>
      <c r="C47" s="232">
        <v>237622980</v>
      </c>
      <c r="D47" s="232">
        <v>203017996</v>
      </c>
      <c r="E47" s="232"/>
      <c r="F47" s="232"/>
      <c r="G47" s="232"/>
      <c r="H47" s="232"/>
      <c r="I47" s="232"/>
      <c r="J47" s="232"/>
      <c r="K47" s="232"/>
      <c r="L47" s="232"/>
      <c r="M47" s="232"/>
      <c r="N47" s="232"/>
      <c r="O47" s="233">
        <f t="shared" si="3"/>
        <v>440640976</v>
      </c>
      <c r="P47" s="234">
        <v>617483.61</v>
      </c>
      <c r="Q47" s="22"/>
      <c r="R47" s="6"/>
      <c r="S47" s="1"/>
    </row>
    <row r="48" spans="1:19" s="3" customFormat="1" ht="9">
      <c r="A48" s="6"/>
      <c r="B48" s="90" t="s">
        <v>2</v>
      </c>
      <c r="C48" s="90">
        <f t="shared" ref="C48:N48" si="4">SUM(C32:C47)</f>
        <v>4116877541</v>
      </c>
      <c r="D48" s="90">
        <f t="shared" si="4"/>
        <v>3820983933</v>
      </c>
      <c r="E48" s="90">
        <f t="shared" si="4"/>
        <v>0</v>
      </c>
      <c r="F48" s="90">
        <f t="shared" si="4"/>
        <v>0</v>
      </c>
      <c r="G48" s="90">
        <f t="shared" si="4"/>
        <v>0</v>
      </c>
      <c r="H48" s="90">
        <f t="shared" si="4"/>
        <v>0</v>
      </c>
      <c r="I48" s="90">
        <f t="shared" si="4"/>
        <v>0</v>
      </c>
      <c r="J48" s="90">
        <f t="shared" si="4"/>
        <v>0</v>
      </c>
      <c r="K48" s="90">
        <f t="shared" si="4"/>
        <v>0</v>
      </c>
      <c r="L48" s="90">
        <f t="shared" si="4"/>
        <v>0</v>
      </c>
      <c r="M48" s="90">
        <f t="shared" si="4"/>
        <v>0</v>
      </c>
      <c r="N48" s="90">
        <f t="shared" si="4"/>
        <v>0</v>
      </c>
      <c r="O48" s="90">
        <f t="shared" ref="O48" si="5">SUM(C48:N48)</f>
        <v>7937861474</v>
      </c>
      <c r="P48" s="90">
        <f>SUM(P32:P47)</f>
        <v>11129321.949999999</v>
      </c>
      <c r="Q48" s="22"/>
      <c r="R48" s="6"/>
      <c r="S48" s="1"/>
    </row>
    <row r="49" spans="1:19" s="3" customFormat="1" ht="9">
      <c r="A49" s="6"/>
      <c r="B49" s="90" t="s">
        <v>8</v>
      </c>
      <c r="C49" s="90">
        <f t="shared" ref="C49:N49" si="6">C48/C50</f>
        <v>5702441.3615901377</v>
      </c>
      <c r="D49" s="90">
        <f t="shared" si="6"/>
        <v>5426880.5969654629</v>
      </c>
      <c r="E49" s="90">
        <f t="shared" si="6"/>
        <v>0</v>
      </c>
      <c r="F49" s="90">
        <f t="shared" si="6"/>
        <v>0</v>
      </c>
      <c r="G49" s="90">
        <f t="shared" si="6"/>
        <v>0</v>
      </c>
      <c r="H49" s="90">
        <f t="shared" si="6"/>
        <v>0</v>
      </c>
      <c r="I49" s="90">
        <f t="shared" si="6"/>
        <v>0</v>
      </c>
      <c r="J49" s="90">
        <f t="shared" si="6"/>
        <v>0</v>
      </c>
      <c r="K49" s="90">
        <f t="shared" si="6"/>
        <v>0</v>
      </c>
      <c r="L49" s="90">
        <f t="shared" si="6"/>
        <v>0</v>
      </c>
      <c r="M49" s="90">
        <f t="shared" si="6"/>
        <v>0</v>
      </c>
      <c r="N49" s="90">
        <f t="shared" si="6"/>
        <v>0</v>
      </c>
      <c r="O49" s="90">
        <f>SUM(C49:N49)</f>
        <v>11129321.958555602</v>
      </c>
      <c r="P49" s="90"/>
      <c r="Q49" s="22"/>
      <c r="R49" s="6"/>
      <c r="S49" s="1"/>
    </row>
    <row r="50" spans="1:19" s="1" customFormat="1" ht="18" customHeight="1">
      <c r="A50" s="6"/>
      <c r="B50" s="90" t="s">
        <v>30</v>
      </c>
      <c r="C50" s="106">
        <f>C28</f>
        <v>721.95</v>
      </c>
      <c r="D50" s="106">
        <f t="shared" ref="D50:N50" si="7">D28</f>
        <v>704.08476190476188</v>
      </c>
      <c r="E50" s="106">
        <f t="shared" si="7"/>
        <v>1</v>
      </c>
      <c r="F50" s="106">
        <f t="shared" si="7"/>
        <v>1</v>
      </c>
      <c r="G50" s="106">
        <f t="shared" si="7"/>
        <v>1</v>
      </c>
      <c r="H50" s="106">
        <f t="shared" si="7"/>
        <v>1</v>
      </c>
      <c r="I50" s="106">
        <f t="shared" si="7"/>
        <v>1</v>
      </c>
      <c r="J50" s="106">
        <f t="shared" si="7"/>
        <v>1</v>
      </c>
      <c r="K50" s="106">
        <f t="shared" si="7"/>
        <v>1</v>
      </c>
      <c r="L50" s="106">
        <f t="shared" si="7"/>
        <v>1</v>
      </c>
      <c r="M50" s="106">
        <f t="shared" si="7"/>
        <v>1</v>
      </c>
      <c r="N50" s="106">
        <f t="shared" si="7"/>
        <v>1</v>
      </c>
      <c r="O50" s="90"/>
      <c r="P50" s="90"/>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8"/>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opLeftCell="A37" zoomScale="130" zoomScaleNormal="130" workbookViewId="0">
      <selection activeCell="T66" sqref="T66"/>
    </sheetView>
  </sheetViews>
  <sheetFormatPr baseColWidth="10" defaultColWidth="11.42578125" defaultRowHeight="14.25"/>
  <cols>
    <col min="1" max="1" width="4.140625" style="50"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62"/>
    </row>
    <row r="8" spans="1:18" s="56" customFormat="1" ht="22.5" customHeight="1">
      <c r="A8" s="54"/>
      <c r="B8" s="283" t="s">
        <v>50</v>
      </c>
      <c r="C8" s="284"/>
      <c r="D8" s="284"/>
      <c r="E8" s="284"/>
      <c r="F8" s="284"/>
      <c r="G8" s="284"/>
      <c r="H8" s="284"/>
      <c r="I8" s="284"/>
      <c r="J8" s="284"/>
      <c r="K8" s="284"/>
      <c r="L8" s="284"/>
      <c r="M8" s="284"/>
      <c r="N8" s="284"/>
      <c r="O8" s="285"/>
      <c r="P8" s="62"/>
      <c r="Q8" s="62"/>
      <c r="R8" s="54"/>
    </row>
    <row r="9" spans="1:18" s="56" customFormat="1" ht="11.25" customHeight="1">
      <c r="A9" s="54"/>
      <c r="B9" s="75" t="s">
        <v>11</v>
      </c>
      <c r="C9" s="76" t="s">
        <v>40</v>
      </c>
      <c r="D9" s="76" t="s">
        <v>41</v>
      </c>
      <c r="E9" s="76" t="s">
        <v>42</v>
      </c>
      <c r="F9" s="76" t="s">
        <v>43</v>
      </c>
      <c r="G9" s="76" t="s">
        <v>44</v>
      </c>
      <c r="H9" s="76" t="s">
        <v>45</v>
      </c>
      <c r="I9" s="76" t="s">
        <v>46</v>
      </c>
      <c r="J9" s="76" t="s">
        <v>47</v>
      </c>
      <c r="K9" s="76" t="s">
        <v>48</v>
      </c>
      <c r="L9" s="222" t="s">
        <v>73</v>
      </c>
      <c r="M9" s="76" t="s">
        <v>0</v>
      </c>
      <c r="N9" s="76" t="s">
        <v>1</v>
      </c>
      <c r="O9" s="77" t="s">
        <v>2</v>
      </c>
      <c r="P9" s="62"/>
      <c r="Q9" s="62"/>
      <c r="R9" s="54"/>
    </row>
    <row r="10" spans="1:18" s="56" customFormat="1" ht="9">
      <c r="A10" s="54"/>
      <c r="B10" s="102" t="s">
        <v>34</v>
      </c>
      <c r="C10" s="39">
        <v>19120</v>
      </c>
      <c r="D10" s="39">
        <v>17602</v>
      </c>
      <c r="E10" s="39"/>
      <c r="F10" s="39"/>
      <c r="G10" s="39"/>
      <c r="H10" s="39"/>
      <c r="I10" s="39"/>
      <c r="J10" s="39"/>
      <c r="K10" s="39"/>
      <c r="L10" s="39"/>
      <c r="M10" s="39"/>
      <c r="N10" s="39"/>
      <c r="O10" s="81">
        <f t="shared" ref="O10:O26" si="0">SUM(C10:N10)</f>
        <v>36722</v>
      </c>
      <c r="P10" s="62"/>
      <c r="Q10" s="62"/>
      <c r="R10" s="54"/>
    </row>
    <row r="11" spans="1:18" s="55" customFormat="1" ht="9">
      <c r="A11" s="54"/>
      <c r="B11" s="103" t="s">
        <v>3</v>
      </c>
      <c r="C11" s="115">
        <v>47007</v>
      </c>
      <c r="D11" s="115">
        <v>44357</v>
      </c>
      <c r="E11" s="115"/>
      <c r="F11" s="115"/>
      <c r="G11" s="115"/>
      <c r="H11" s="115"/>
      <c r="I11" s="115"/>
      <c r="J11" s="115"/>
      <c r="K11" s="115"/>
      <c r="L11" s="115"/>
      <c r="M11" s="115"/>
      <c r="N11" s="115"/>
      <c r="O11" s="115">
        <f t="shared" si="0"/>
        <v>91364</v>
      </c>
      <c r="P11" s="62"/>
      <c r="Q11" s="62"/>
      <c r="R11" s="65"/>
    </row>
    <row r="12" spans="1:18" s="55" customFormat="1" ht="9">
      <c r="A12" s="54"/>
      <c r="B12" s="95" t="s">
        <v>76</v>
      </c>
      <c r="C12" s="39">
        <v>19306</v>
      </c>
      <c r="D12" s="39">
        <v>17440</v>
      </c>
      <c r="E12" s="39"/>
      <c r="F12" s="39"/>
      <c r="G12" s="39"/>
      <c r="H12" s="39"/>
      <c r="I12" s="39"/>
      <c r="J12" s="39"/>
      <c r="K12" s="39"/>
      <c r="L12" s="39"/>
      <c r="M12" s="39"/>
      <c r="N12" s="39"/>
      <c r="O12" s="81">
        <f t="shared" si="0"/>
        <v>36746</v>
      </c>
      <c r="P12" s="62"/>
      <c r="Q12" s="62"/>
      <c r="R12" s="65"/>
    </row>
    <row r="13" spans="1:18" s="55" customFormat="1" ht="9">
      <c r="A13" s="54"/>
      <c r="B13" s="103" t="s">
        <v>35</v>
      </c>
      <c r="C13" s="115">
        <v>24004</v>
      </c>
      <c r="D13" s="115">
        <v>25855</v>
      </c>
      <c r="E13" s="115"/>
      <c r="F13" s="115"/>
      <c r="G13" s="115"/>
      <c r="H13" s="115"/>
      <c r="I13" s="115"/>
      <c r="J13" s="115"/>
      <c r="K13" s="115"/>
      <c r="L13" s="115"/>
      <c r="M13" s="115"/>
      <c r="N13" s="115"/>
      <c r="O13" s="115">
        <f t="shared" si="0"/>
        <v>49859</v>
      </c>
      <c r="P13" s="62"/>
      <c r="Q13" s="62"/>
      <c r="R13" s="65"/>
    </row>
    <row r="14" spans="1:18" s="55" customFormat="1" ht="9">
      <c r="A14" s="54"/>
      <c r="B14" s="102" t="s">
        <v>104</v>
      </c>
      <c r="C14" s="39">
        <v>37660</v>
      </c>
      <c r="D14" s="39">
        <v>37071</v>
      </c>
      <c r="E14" s="39"/>
      <c r="F14" s="39"/>
      <c r="G14" s="39"/>
      <c r="H14" s="39"/>
      <c r="I14" s="39"/>
      <c r="J14" s="39"/>
      <c r="K14" s="39"/>
      <c r="L14" s="39"/>
      <c r="M14" s="39"/>
      <c r="N14" s="39"/>
      <c r="O14" s="81">
        <f t="shared" si="0"/>
        <v>74731</v>
      </c>
      <c r="P14" s="62"/>
      <c r="Q14" s="62"/>
      <c r="R14" s="65"/>
    </row>
    <row r="15" spans="1:18" s="55" customFormat="1" ht="9">
      <c r="A15" s="54"/>
      <c r="B15" s="103" t="s">
        <v>16</v>
      </c>
      <c r="C15" s="115">
        <v>77887</v>
      </c>
      <c r="D15" s="115">
        <v>68259</v>
      </c>
      <c r="E15" s="115"/>
      <c r="F15" s="115"/>
      <c r="G15" s="115"/>
      <c r="H15" s="115"/>
      <c r="I15" s="115"/>
      <c r="J15" s="115"/>
      <c r="K15" s="115"/>
      <c r="L15" s="115"/>
      <c r="M15" s="115"/>
      <c r="N15" s="115"/>
      <c r="O15" s="115">
        <f t="shared" si="0"/>
        <v>146146</v>
      </c>
      <c r="P15" s="62"/>
      <c r="Q15" s="62"/>
      <c r="R15" s="65"/>
    </row>
    <row r="16" spans="1:18" s="55" customFormat="1" ht="9">
      <c r="A16" s="54"/>
      <c r="B16" s="102" t="s">
        <v>4</v>
      </c>
      <c r="C16" s="39">
        <v>10833</v>
      </c>
      <c r="D16" s="39">
        <v>10636</v>
      </c>
      <c r="E16" s="39"/>
      <c r="F16" s="39"/>
      <c r="G16" s="39"/>
      <c r="H16" s="39"/>
      <c r="I16" s="39"/>
      <c r="J16" s="39"/>
      <c r="K16" s="39"/>
      <c r="L16" s="39"/>
      <c r="M16" s="39"/>
      <c r="N16" s="39"/>
      <c r="O16" s="81">
        <f t="shared" si="0"/>
        <v>21469</v>
      </c>
      <c r="P16" s="62"/>
      <c r="Q16" s="62"/>
      <c r="R16" s="65"/>
    </row>
    <row r="17" spans="1:18" s="55" customFormat="1" ht="9">
      <c r="A17" s="54"/>
      <c r="B17" s="103" t="s">
        <v>5</v>
      </c>
      <c r="C17" s="115">
        <v>22527</v>
      </c>
      <c r="D17" s="115">
        <v>21998</v>
      </c>
      <c r="E17" s="115"/>
      <c r="F17" s="115"/>
      <c r="G17" s="115"/>
      <c r="H17" s="115"/>
      <c r="I17" s="115"/>
      <c r="J17" s="115"/>
      <c r="K17" s="115"/>
      <c r="L17" s="115"/>
      <c r="M17" s="115"/>
      <c r="N17" s="115"/>
      <c r="O17" s="115">
        <f t="shared" si="0"/>
        <v>44525</v>
      </c>
      <c r="P17" s="62"/>
      <c r="Q17" s="62"/>
      <c r="R17" s="65"/>
    </row>
    <row r="18" spans="1:18" s="55" customFormat="1" ht="9">
      <c r="A18" s="54"/>
      <c r="B18" s="235" t="s">
        <v>6</v>
      </c>
      <c r="C18" s="236">
        <v>70815</v>
      </c>
      <c r="D18" s="236">
        <v>68028</v>
      </c>
      <c r="E18" s="236"/>
      <c r="F18" s="236"/>
      <c r="G18" s="236"/>
      <c r="H18" s="236"/>
      <c r="I18" s="236"/>
      <c r="J18" s="236"/>
      <c r="K18" s="236"/>
      <c r="L18" s="236"/>
      <c r="M18" s="236"/>
      <c r="N18" s="236"/>
      <c r="O18" s="236">
        <f t="shared" si="0"/>
        <v>138843</v>
      </c>
      <c r="P18" s="62"/>
      <c r="Q18" s="62"/>
      <c r="R18" s="65"/>
    </row>
    <row r="19" spans="1:18" s="55" customFormat="1" ht="9">
      <c r="A19" s="54"/>
      <c r="B19" s="226" t="s">
        <v>12</v>
      </c>
      <c r="C19" s="41">
        <v>11384</v>
      </c>
      <c r="D19" s="41">
        <v>12398</v>
      </c>
      <c r="E19" s="41"/>
      <c r="F19" s="41"/>
      <c r="G19" s="41"/>
      <c r="H19" s="41"/>
      <c r="I19" s="41"/>
      <c r="J19" s="41"/>
      <c r="K19" s="41"/>
      <c r="L19" s="41"/>
      <c r="M19" s="41"/>
      <c r="N19" s="41"/>
      <c r="O19" s="227">
        <f t="shared" si="0"/>
        <v>23782</v>
      </c>
      <c r="P19" s="62"/>
      <c r="Q19" s="62"/>
      <c r="R19" s="65"/>
    </row>
    <row r="20" spans="1:18" s="55" customFormat="1" ht="9">
      <c r="A20" s="54"/>
      <c r="B20" s="235" t="s">
        <v>13</v>
      </c>
      <c r="C20" s="236">
        <v>40089</v>
      </c>
      <c r="D20" s="236">
        <v>39586</v>
      </c>
      <c r="E20" s="236"/>
      <c r="F20" s="236"/>
      <c r="G20" s="236"/>
      <c r="H20" s="236"/>
      <c r="I20" s="236"/>
      <c r="J20" s="236"/>
      <c r="K20" s="236"/>
      <c r="L20" s="236"/>
      <c r="M20" s="236"/>
      <c r="N20" s="236"/>
      <c r="O20" s="236">
        <f t="shared" si="0"/>
        <v>79675</v>
      </c>
      <c r="P20" s="62"/>
      <c r="Q20" s="62"/>
      <c r="R20" s="65"/>
    </row>
    <row r="21" spans="1:18" s="55" customFormat="1" ht="9">
      <c r="A21" s="54"/>
      <c r="B21" s="226" t="s">
        <v>14</v>
      </c>
      <c r="C21" s="41">
        <v>28333</v>
      </c>
      <c r="D21" s="41">
        <v>34521</v>
      </c>
      <c r="E21" s="41"/>
      <c r="F21" s="41"/>
      <c r="G21" s="41"/>
      <c r="H21" s="41"/>
      <c r="I21" s="41"/>
      <c r="J21" s="41"/>
      <c r="K21" s="41"/>
      <c r="L21" s="41"/>
      <c r="M21" s="41"/>
      <c r="N21" s="41"/>
      <c r="O21" s="227">
        <f t="shared" si="0"/>
        <v>62854</v>
      </c>
      <c r="P21" s="62"/>
      <c r="Q21" s="62"/>
      <c r="R21" s="65"/>
    </row>
    <row r="22" spans="1:18" s="55" customFormat="1" ht="9">
      <c r="A22" s="54"/>
      <c r="B22" s="235" t="s">
        <v>38</v>
      </c>
      <c r="C22" s="236">
        <v>17605</v>
      </c>
      <c r="D22" s="236">
        <v>18920</v>
      </c>
      <c r="E22" s="236"/>
      <c r="F22" s="236"/>
      <c r="G22" s="236"/>
      <c r="H22" s="236"/>
      <c r="I22" s="236"/>
      <c r="J22" s="236"/>
      <c r="K22" s="236"/>
      <c r="L22" s="236"/>
      <c r="M22" s="236"/>
      <c r="N22" s="236"/>
      <c r="O22" s="236">
        <f t="shared" si="0"/>
        <v>36525</v>
      </c>
      <c r="P22" s="62"/>
      <c r="Q22" s="62"/>
      <c r="R22" s="65"/>
    </row>
    <row r="23" spans="1:18" s="55" customFormat="1" ht="9">
      <c r="A23" s="54"/>
      <c r="B23" s="226" t="s">
        <v>120</v>
      </c>
      <c r="C23" s="41">
        <v>9074</v>
      </c>
      <c r="D23" s="41">
        <v>12157</v>
      </c>
      <c r="E23" s="41"/>
      <c r="F23" s="41"/>
      <c r="G23" s="41"/>
      <c r="H23" s="41"/>
      <c r="I23" s="41"/>
      <c r="J23" s="41"/>
      <c r="K23" s="41"/>
      <c r="L23" s="41"/>
      <c r="M23" s="41"/>
      <c r="N23" s="41"/>
      <c r="O23" s="227">
        <f t="shared" si="0"/>
        <v>21231</v>
      </c>
      <c r="P23" s="62"/>
      <c r="Q23" s="62"/>
      <c r="R23" s="65"/>
    </row>
    <row r="24" spans="1:18" s="55" customFormat="1" ht="9">
      <c r="A24" s="54"/>
      <c r="B24" s="235" t="s">
        <v>118</v>
      </c>
      <c r="C24" s="236">
        <v>13004</v>
      </c>
      <c r="D24" s="236">
        <v>12764</v>
      </c>
      <c r="E24" s="236"/>
      <c r="F24" s="236"/>
      <c r="G24" s="236"/>
      <c r="H24" s="236"/>
      <c r="I24" s="236"/>
      <c r="J24" s="236"/>
      <c r="K24" s="236"/>
      <c r="L24" s="236"/>
      <c r="M24" s="236"/>
      <c r="N24" s="236"/>
      <c r="O24" s="236">
        <f t="shared" si="0"/>
        <v>25768</v>
      </c>
      <c r="P24" s="62"/>
      <c r="Q24" s="62"/>
      <c r="R24" s="65"/>
    </row>
    <row r="25" spans="1:18" s="55" customFormat="1" ht="9">
      <c r="A25" s="54"/>
      <c r="B25" s="226" t="s">
        <v>15</v>
      </c>
      <c r="C25" s="41">
        <v>33798</v>
      </c>
      <c r="D25" s="41">
        <v>30549</v>
      </c>
      <c r="E25" s="41"/>
      <c r="F25" s="41"/>
      <c r="G25" s="41"/>
      <c r="H25" s="41"/>
      <c r="I25" s="41"/>
      <c r="J25" s="41"/>
      <c r="K25" s="41"/>
      <c r="L25" s="41"/>
      <c r="M25" s="41"/>
      <c r="N25" s="41"/>
      <c r="O25" s="227">
        <f t="shared" si="0"/>
        <v>64347</v>
      </c>
      <c r="P25" s="62"/>
      <c r="Q25" s="62"/>
      <c r="R25" s="65"/>
    </row>
    <row r="26" spans="1:18" s="55" customFormat="1" ht="9">
      <c r="A26" s="54"/>
      <c r="B26" s="91" t="s">
        <v>2</v>
      </c>
      <c r="C26" s="92">
        <f t="shared" ref="C26:N26" si="1">SUM(C10:C25)</f>
        <v>482446</v>
      </c>
      <c r="D26" s="92">
        <f t="shared" si="1"/>
        <v>472141</v>
      </c>
      <c r="E26" s="92">
        <f t="shared" si="1"/>
        <v>0</v>
      </c>
      <c r="F26" s="92">
        <f t="shared" si="1"/>
        <v>0</v>
      </c>
      <c r="G26" s="92">
        <f t="shared" si="1"/>
        <v>0</v>
      </c>
      <c r="H26" s="92">
        <f t="shared" si="1"/>
        <v>0</v>
      </c>
      <c r="I26" s="92">
        <f t="shared" si="1"/>
        <v>0</v>
      </c>
      <c r="J26" s="92">
        <f t="shared" si="1"/>
        <v>0</v>
      </c>
      <c r="K26" s="92">
        <f t="shared" si="1"/>
        <v>0</v>
      </c>
      <c r="L26" s="92">
        <f t="shared" si="1"/>
        <v>0</v>
      </c>
      <c r="M26" s="92">
        <f t="shared" si="1"/>
        <v>0</v>
      </c>
      <c r="N26" s="92">
        <f t="shared" si="1"/>
        <v>0</v>
      </c>
      <c r="O26" s="93">
        <f t="shared" si="0"/>
        <v>954587</v>
      </c>
      <c r="P26" s="62"/>
      <c r="Q26" s="62"/>
      <c r="R26" s="65"/>
    </row>
    <row r="27" spans="1:18" s="56" customFormat="1" ht="16.5" customHeight="1">
      <c r="A27" s="54"/>
      <c r="B27" s="60"/>
      <c r="C27" s="61"/>
      <c r="D27" s="61"/>
      <c r="E27" s="61"/>
      <c r="F27" s="61"/>
      <c r="G27" s="61"/>
      <c r="H27" s="61"/>
      <c r="I27" s="61"/>
      <c r="J27" s="61"/>
      <c r="K27" s="61"/>
      <c r="L27" s="61"/>
      <c r="M27" s="61"/>
      <c r="N27" s="61"/>
      <c r="O27" s="62"/>
      <c r="P27" s="62"/>
      <c r="Q27" s="62"/>
      <c r="R27" s="54"/>
    </row>
    <row r="28" spans="1:18" s="56" customFormat="1" ht="15.75" customHeight="1">
      <c r="A28" s="63"/>
      <c r="B28" s="286" t="s">
        <v>51</v>
      </c>
      <c r="C28" s="287"/>
      <c r="D28" s="287"/>
      <c r="E28" s="287"/>
      <c r="F28" s="287"/>
      <c r="G28" s="287"/>
      <c r="H28" s="287"/>
      <c r="I28" s="287"/>
      <c r="J28" s="287"/>
      <c r="K28" s="287"/>
      <c r="L28" s="287"/>
      <c r="M28" s="287"/>
      <c r="N28" s="287"/>
      <c r="O28" s="287"/>
      <c r="P28" s="288"/>
      <c r="Q28" s="62"/>
      <c r="R28" s="54"/>
    </row>
    <row r="29" spans="1:18" s="56" customFormat="1" ht="22.5" customHeight="1">
      <c r="A29" s="54"/>
      <c r="B29" s="124" t="s">
        <v>11</v>
      </c>
      <c r="C29" s="121" t="s">
        <v>40</v>
      </c>
      <c r="D29" s="121" t="s">
        <v>41</v>
      </c>
      <c r="E29" s="121" t="s">
        <v>42</v>
      </c>
      <c r="F29" s="121" t="s">
        <v>43</v>
      </c>
      <c r="G29" s="121" t="s">
        <v>44</v>
      </c>
      <c r="H29" s="121" t="s">
        <v>45</v>
      </c>
      <c r="I29" s="121" t="s">
        <v>46</v>
      </c>
      <c r="J29" s="121" t="s">
        <v>47</v>
      </c>
      <c r="K29" s="121" t="s">
        <v>48</v>
      </c>
      <c r="L29" s="222" t="s">
        <v>73</v>
      </c>
      <c r="M29" s="121" t="s">
        <v>0</v>
      </c>
      <c r="N29" s="121" t="s">
        <v>1</v>
      </c>
      <c r="O29" s="121" t="s">
        <v>32</v>
      </c>
      <c r="P29" s="125" t="s">
        <v>33</v>
      </c>
      <c r="Q29" s="63"/>
      <c r="R29" s="54"/>
    </row>
    <row r="30" spans="1:18" s="56" customFormat="1" ht="11.25" customHeight="1">
      <c r="A30" s="54"/>
      <c r="B30" s="98" t="s">
        <v>34</v>
      </c>
      <c r="C30" s="39">
        <v>60167772</v>
      </c>
      <c r="D30" s="39">
        <v>55390854</v>
      </c>
      <c r="E30" s="39"/>
      <c r="F30" s="39"/>
      <c r="G30" s="39"/>
      <c r="H30" s="39"/>
      <c r="I30" s="39"/>
      <c r="J30" s="39"/>
      <c r="K30" s="39"/>
      <c r="L30" s="39"/>
      <c r="M30" s="39"/>
      <c r="N30" s="39"/>
      <c r="O30" s="81">
        <f t="shared" ref="O30:O45" si="2">SUM(C30:N30)</f>
        <v>115558626</v>
      </c>
      <c r="P30" s="81">
        <v>162011.35999999999</v>
      </c>
      <c r="Q30" s="63"/>
      <c r="R30" s="54"/>
    </row>
    <row r="31" spans="1:18" s="56" customFormat="1" ht="9">
      <c r="A31" s="54"/>
      <c r="B31" s="103" t="s">
        <v>3</v>
      </c>
      <c r="C31" s="115">
        <v>147923978</v>
      </c>
      <c r="D31" s="115">
        <v>139584825</v>
      </c>
      <c r="E31" s="115"/>
      <c r="F31" s="115"/>
      <c r="G31" s="115"/>
      <c r="H31" s="115"/>
      <c r="I31" s="115"/>
      <c r="J31" s="115"/>
      <c r="K31" s="115"/>
      <c r="L31" s="115"/>
      <c r="M31" s="115"/>
      <c r="N31" s="115"/>
      <c r="O31" s="115">
        <f t="shared" si="2"/>
        <v>287508803</v>
      </c>
      <c r="P31" s="115">
        <v>403145.08</v>
      </c>
      <c r="Q31" s="63"/>
      <c r="R31" s="54"/>
    </row>
    <row r="32" spans="1:18" s="55" customFormat="1" ht="9">
      <c r="A32" s="54"/>
      <c r="B32" s="95" t="s">
        <v>76</v>
      </c>
      <c r="C32" s="39">
        <v>60753086</v>
      </c>
      <c r="D32" s="39">
        <v>54881064</v>
      </c>
      <c r="E32" s="39"/>
      <c r="F32" s="39"/>
      <c r="G32" s="39"/>
      <c r="H32" s="39"/>
      <c r="I32" s="39"/>
      <c r="J32" s="39"/>
      <c r="K32" s="39"/>
      <c r="L32" s="39"/>
      <c r="M32" s="39"/>
      <c r="N32" s="39"/>
      <c r="O32" s="81">
        <f t="shared" si="2"/>
        <v>115634150</v>
      </c>
      <c r="P32" s="81">
        <v>162098.04999999999</v>
      </c>
      <c r="Q32" s="78"/>
      <c r="R32" s="65"/>
    </row>
    <row r="33" spans="1:18" s="55" customFormat="1" ht="9">
      <c r="A33" s="54"/>
      <c r="B33" s="103" t="s">
        <v>35</v>
      </c>
      <c r="C33" s="115">
        <v>75536987</v>
      </c>
      <c r="D33" s="115">
        <v>81361807</v>
      </c>
      <c r="E33" s="115"/>
      <c r="F33" s="115"/>
      <c r="G33" s="115"/>
      <c r="H33" s="115"/>
      <c r="I33" s="115"/>
      <c r="J33" s="115"/>
      <c r="K33" s="115"/>
      <c r="L33" s="115"/>
      <c r="M33" s="115"/>
      <c r="N33" s="115"/>
      <c r="O33" s="115">
        <f t="shared" si="2"/>
        <v>156898794</v>
      </c>
      <c r="P33" s="115">
        <v>220185.95</v>
      </c>
      <c r="Q33" s="78"/>
      <c r="R33" s="65"/>
    </row>
    <row r="34" spans="1:18" s="55" customFormat="1" ht="9">
      <c r="A34" s="54"/>
      <c r="B34" s="102" t="s">
        <v>104</v>
      </c>
      <c r="C34" s="39">
        <v>118510371</v>
      </c>
      <c r="D34" s="39">
        <v>116656876</v>
      </c>
      <c r="E34" s="39"/>
      <c r="F34" s="39"/>
      <c r="G34" s="39"/>
      <c r="H34" s="39"/>
      <c r="I34" s="39"/>
      <c r="J34" s="39"/>
      <c r="K34" s="39"/>
      <c r="L34" s="39"/>
      <c r="M34" s="39"/>
      <c r="N34" s="39"/>
      <c r="O34" s="81">
        <f t="shared" si="2"/>
        <v>235167247</v>
      </c>
      <c r="P34" s="81">
        <v>329839</v>
      </c>
      <c r="Q34" s="78"/>
      <c r="R34" s="65"/>
    </row>
    <row r="35" spans="1:18" s="55" customFormat="1" ht="9">
      <c r="A35" s="54"/>
      <c r="B35" s="103" t="s">
        <v>16</v>
      </c>
      <c r="C35" s="115">
        <v>245098706</v>
      </c>
      <c r="D35" s="115">
        <v>214800834</v>
      </c>
      <c r="E35" s="115"/>
      <c r="F35" s="115"/>
      <c r="G35" s="115"/>
      <c r="H35" s="115"/>
      <c r="I35" s="115"/>
      <c r="J35" s="115"/>
      <c r="K35" s="115"/>
      <c r="L35" s="115"/>
      <c r="M35" s="115"/>
      <c r="N35" s="115"/>
      <c r="O35" s="115">
        <f t="shared" si="2"/>
        <v>459899540</v>
      </c>
      <c r="P35" s="115">
        <v>644573.49</v>
      </c>
      <c r="Q35" s="78"/>
      <c r="R35" s="65"/>
    </row>
    <row r="36" spans="1:18" s="55" customFormat="1" ht="9">
      <c r="A36" s="54"/>
      <c r="B36" s="98" t="s">
        <v>4</v>
      </c>
      <c r="C36" s="39">
        <v>34089826</v>
      </c>
      <c r="D36" s="39">
        <v>33469897</v>
      </c>
      <c r="E36" s="39"/>
      <c r="F36" s="39"/>
      <c r="G36" s="39"/>
      <c r="H36" s="39"/>
      <c r="I36" s="39"/>
      <c r="J36" s="39"/>
      <c r="K36" s="39"/>
      <c r="L36" s="39"/>
      <c r="M36" s="39"/>
      <c r="N36" s="39"/>
      <c r="O36" s="81">
        <f t="shared" si="2"/>
        <v>67559723</v>
      </c>
      <c r="P36" s="81">
        <v>94755.839999999997</v>
      </c>
      <c r="Q36" s="78"/>
      <c r="R36" s="65"/>
    </row>
    <row r="37" spans="1:18" s="55" customFormat="1" ht="9">
      <c r="A37" s="54"/>
      <c r="B37" s="103" t="s">
        <v>5</v>
      </c>
      <c r="C37" s="115">
        <v>70889090</v>
      </c>
      <c r="D37" s="115">
        <v>69224406</v>
      </c>
      <c r="E37" s="115"/>
      <c r="F37" s="115"/>
      <c r="G37" s="115"/>
      <c r="H37" s="115"/>
      <c r="I37" s="115"/>
      <c r="J37" s="115"/>
      <c r="K37" s="115"/>
      <c r="L37" s="115"/>
      <c r="M37" s="115"/>
      <c r="N37" s="115"/>
      <c r="O37" s="115">
        <f t="shared" si="2"/>
        <v>140113496</v>
      </c>
      <c r="P37" s="115">
        <v>196509.42</v>
      </c>
      <c r="Q37" s="78"/>
      <c r="R37" s="65"/>
    </row>
    <row r="38" spans="1:18" s="55" customFormat="1" ht="9">
      <c r="A38" s="54"/>
      <c r="B38" s="235" t="s">
        <v>6</v>
      </c>
      <c r="C38" s="236">
        <v>222844183</v>
      </c>
      <c r="D38" s="236">
        <v>214073912</v>
      </c>
      <c r="E38" s="236"/>
      <c r="F38" s="236"/>
      <c r="G38" s="236"/>
      <c r="H38" s="236"/>
      <c r="I38" s="236"/>
      <c r="J38" s="236"/>
      <c r="K38" s="236"/>
      <c r="L38" s="236"/>
      <c r="M38" s="236"/>
      <c r="N38" s="236"/>
      <c r="O38" s="236">
        <f t="shared" si="2"/>
        <v>436918095</v>
      </c>
      <c r="P38" s="236">
        <v>612715.48</v>
      </c>
      <c r="Q38" s="78"/>
      <c r="R38" s="65"/>
    </row>
    <row r="39" spans="1:18" s="55" customFormat="1" ht="9">
      <c r="A39" s="54"/>
      <c r="B39" s="99" t="s">
        <v>12</v>
      </c>
      <c r="C39" s="41">
        <v>35823740</v>
      </c>
      <c r="D39" s="41">
        <v>39014646</v>
      </c>
      <c r="E39" s="41"/>
      <c r="F39" s="41"/>
      <c r="G39" s="41"/>
      <c r="H39" s="41"/>
      <c r="I39" s="41"/>
      <c r="J39" s="41"/>
      <c r="K39" s="41"/>
      <c r="L39" s="41"/>
      <c r="M39" s="41"/>
      <c r="N39" s="41"/>
      <c r="O39" s="227">
        <f t="shared" si="2"/>
        <v>74838386</v>
      </c>
      <c r="P39" s="227">
        <v>105032.66</v>
      </c>
      <c r="Q39" s="78"/>
      <c r="R39" s="65"/>
    </row>
    <row r="40" spans="1:18" s="55" customFormat="1" ht="9">
      <c r="A40" s="54"/>
      <c r="B40" s="235" t="s">
        <v>13</v>
      </c>
      <c r="C40" s="236">
        <v>126154070</v>
      </c>
      <c r="D40" s="236">
        <v>124571204</v>
      </c>
      <c r="E40" s="236"/>
      <c r="F40" s="236"/>
      <c r="G40" s="236"/>
      <c r="H40" s="236"/>
      <c r="I40" s="236"/>
      <c r="J40" s="236"/>
      <c r="K40" s="236"/>
      <c r="L40" s="236"/>
      <c r="M40" s="236"/>
      <c r="N40" s="236"/>
      <c r="O40" s="236">
        <f t="shared" si="2"/>
        <v>250725274</v>
      </c>
      <c r="P40" s="236">
        <v>351667.16</v>
      </c>
      <c r="Q40" s="78"/>
      <c r="R40" s="65"/>
    </row>
    <row r="41" spans="1:18" s="55" customFormat="1" ht="9">
      <c r="A41" s="54"/>
      <c r="B41" s="99" t="s">
        <v>14</v>
      </c>
      <c r="C41" s="41">
        <v>89159701</v>
      </c>
      <c r="D41" s="41">
        <v>108632409</v>
      </c>
      <c r="E41" s="41"/>
      <c r="F41" s="41"/>
      <c r="G41" s="41"/>
      <c r="H41" s="41"/>
      <c r="I41" s="41"/>
      <c r="J41" s="41"/>
      <c r="K41" s="41"/>
      <c r="L41" s="41"/>
      <c r="M41" s="41"/>
      <c r="N41" s="41"/>
      <c r="O41" s="227">
        <f t="shared" si="2"/>
        <v>197792110</v>
      </c>
      <c r="P41" s="227">
        <v>277787.26</v>
      </c>
      <c r="Q41" s="78"/>
      <c r="R41" s="65"/>
    </row>
    <row r="42" spans="1:18" s="55" customFormat="1" ht="9">
      <c r="A42" s="54"/>
      <c r="B42" s="235" t="s">
        <v>38</v>
      </c>
      <c r="C42" s="236">
        <v>55400294</v>
      </c>
      <c r="D42" s="236">
        <v>59538402</v>
      </c>
      <c r="E42" s="236"/>
      <c r="F42" s="236"/>
      <c r="G42" s="236"/>
      <c r="H42" s="236"/>
      <c r="I42" s="236"/>
      <c r="J42" s="236"/>
      <c r="K42" s="236"/>
      <c r="L42" s="236"/>
      <c r="M42" s="236"/>
      <c r="N42" s="236"/>
      <c r="O42" s="236">
        <f t="shared" si="2"/>
        <v>114938696</v>
      </c>
      <c r="P42" s="236">
        <v>161298.43</v>
      </c>
      <c r="Q42" s="78"/>
      <c r="R42" s="65"/>
    </row>
    <row r="43" spans="1:18" s="55" customFormat="1" ht="9">
      <c r="A43" s="54"/>
      <c r="B43" s="99" t="s">
        <v>120</v>
      </c>
      <c r="C43" s="41">
        <v>28554517</v>
      </c>
      <c r="D43" s="41">
        <v>38256255</v>
      </c>
      <c r="E43" s="41"/>
      <c r="F43" s="41"/>
      <c r="G43" s="41"/>
      <c r="H43" s="41"/>
      <c r="I43" s="41"/>
      <c r="J43" s="41"/>
      <c r="K43" s="41"/>
      <c r="L43" s="41"/>
      <c r="M43" s="41"/>
      <c r="N43" s="41"/>
      <c r="O43" s="227">
        <f t="shared" si="2"/>
        <v>66810772</v>
      </c>
      <c r="P43" s="227">
        <v>93886.66</v>
      </c>
      <c r="Q43" s="78"/>
      <c r="R43" s="65"/>
    </row>
    <row r="44" spans="1:18" s="55" customFormat="1" ht="9">
      <c r="A44" s="54"/>
      <c r="B44" s="235" t="s">
        <v>118</v>
      </c>
      <c r="C44" s="236">
        <v>40921637</v>
      </c>
      <c r="D44" s="236">
        <v>40166393</v>
      </c>
      <c r="E44" s="236"/>
      <c r="F44" s="236"/>
      <c r="G44" s="236"/>
      <c r="H44" s="236"/>
      <c r="I44" s="236"/>
      <c r="J44" s="236"/>
      <c r="K44" s="236"/>
      <c r="L44" s="236"/>
      <c r="M44" s="236"/>
      <c r="N44" s="236"/>
      <c r="O44" s="236">
        <f t="shared" si="2"/>
        <v>81088030</v>
      </c>
      <c r="P44" s="236">
        <v>113729.76</v>
      </c>
      <c r="Q44" s="78"/>
      <c r="R44" s="65"/>
    </row>
    <row r="45" spans="1:18" s="55" customFormat="1" ht="9">
      <c r="A45" s="54"/>
      <c r="B45" s="99" t="s">
        <v>15</v>
      </c>
      <c r="C45" s="41">
        <v>106357236</v>
      </c>
      <c r="D45" s="41">
        <v>96133121</v>
      </c>
      <c r="E45" s="41"/>
      <c r="F45" s="41"/>
      <c r="G45" s="41"/>
      <c r="H45" s="41"/>
      <c r="I45" s="41"/>
      <c r="J45" s="41"/>
      <c r="K45" s="41"/>
      <c r="L45" s="41"/>
      <c r="M45" s="41"/>
      <c r="N45" s="41"/>
      <c r="O45" s="227">
        <f t="shared" si="2"/>
        <v>202490357</v>
      </c>
      <c r="P45" s="227">
        <v>283855.68</v>
      </c>
      <c r="Q45" s="78"/>
      <c r="R45" s="65"/>
    </row>
    <row r="46" spans="1:18" s="55" customFormat="1" ht="9">
      <c r="A46" s="54"/>
      <c r="B46" s="94" t="s">
        <v>2</v>
      </c>
      <c r="C46" s="94">
        <f t="shared" ref="C46:P46" si="3">SUM(C30:C45)</f>
        <v>1518185194</v>
      </c>
      <c r="D46" s="94">
        <f t="shared" si="3"/>
        <v>1485756905</v>
      </c>
      <c r="E46" s="94">
        <f t="shared" si="3"/>
        <v>0</v>
      </c>
      <c r="F46" s="94">
        <f t="shared" si="3"/>
        <v>0</v>
      </c>
      <c r="G46" s="94">
        <f t="shared" si="3"/>
        <v>0</v>
      </c>
      <c r="H46" s="94">
        <f t="shared" si="3"/>
        <v>0</v>
      </c>
      <c r="I46" s="94">
        <f t="shared" si="3"/>
        <v>0</v>
      </c>
      <c r="J46" s="94">
        <f t="shared" si="3"/>
        <v>0</v>
      </c>
      <c r="K46" s="94">
        <f t="shared" si="3"/>
        <v>0</v>
      </c>
      <c r="L46" s="94">
        <f t="shared" si="3"/>
        <v>0</v>
      </c>
      <c r="M46" s="94">
        <f t="shared" si="3"/>
        <v>0</v>
      </c>
      <c r="N46" s="94">
        <f t="shared" si="3"/>
        <v>0</v>
      </c>
      <c r="O46" s="94">
        <f t="shared" si="3"/>
        <v>3003942099</v>
      </c>
      <c r="P46" s="143">
        <f t="shared" si="3"/>
        <v>4213091.28</v>
      </c>
      <c r="Q46" s="78"/>
      <c r="R46" s="65"/>
    </row>
    <row r="47" spans="1:18" s="55" customFormat="1" ht="9">
      <c r="A47" s="54"/>
      <c r="B47" s="94" t="s">
        <v>8</v>
      </c>
      <c r="C47" s="94">
        <f t="shared" ref="C47:N47" si="4">C46/C48</f>
        <v>2102895.2060391991</v>
      </c>
      <c r="D47" s="94">
        <f t="shared" si="4"/>
        <v>2110196.0806261152</v>
      </c>
      <c r="E47" s="94">
        <f t="shared" si="4"/>
        <v>0</v>
      </c>
      <c r="F47" s="94">
        <f t="shared" si="4"/>
        <v>0</v>
      </c>
      <c r="G47" s="94">
        <f t="shared" si="4"/>
        <v>0</v>
      </c>
      <c r="H47" s="94">
        <f t="shared" si="4"/>
        <v>0</v>
      </c>
      <c r="I47" s="94">
        <f t="shared" si="4"/>
        <v>0</v>
      </c>
      <c r="J47" s="94">
        <f t="shared" si="4"/>
        <v>0</v>
      </c>
      <c r="K47" s="94">
        <f t="shared" si="4"/>
        <v>0</v>
      </c>
      <c r="L47" s="94">
        <f t="shared" si="4"/>
        <v>0</v>
      </c>
      <c r="M47" s="94">
        <f t="shared" si="4"/>
        <v>0</v>
      </c>
      <c r="N47" s="94">
        <f t="shared" si="4"/>
        <v>0</v>
      </c>
      <c r="O47" s="94">
        <f>SUM(C47:N47)</f>
        <v>4213091.2866653148</v>
      </c>
      <c r="P47" s="94"/>
      <c r="Q47" s="78"/>
      <c r="R47" s="65"/>
    </row>
    <row r="48" spans="1:18" s="56" customFormat="1" ht="18" customHeight="1">
      <c r="A48" s="54"/>
      <c r="B48" s="94" t="s">
        <v>30</v>
      </c>
      <c r="C48" s="106">
        <f>+Impuestos!C28</f>
        <v>721.95</v>
      </c>
      <c r="D48" s="106">
        <f>+Impuestos!D28</f>
        <v>704.08476190476188</v>
      </c>
      <c r="E48" s="106">
        <f>+Impuestos!E28</f>
        <v>1</v>
      </c>
      <c r="F48" s="106">
        <f>+Impuestos!F28</f>
        <v>1</v>
      </c>
      <c r="G48" s="106">
        <f>+Impuestos!G28</f>
        <v>1</v>
      </c>
      <c r="H48" s="106">
        <f>+Impuestos!H28</f>
        <v>1</v>
      </c>
      <c r="I48" s="106">
        <f>+Impuestos!I28</f>
        <v>1</v>
      </c>
      <c r="J48" s="106">
        <f>+Impuestos!J28</f>
        <v>1</v>
      </c>
      <c r="K48" s="106">
        <f>+Impuestos!K28</f>
        <v>1</v>
      </c>
      <c r="L48" s="106">
        <f>+Impuestos!L28</f>
        <v>1</v>
      </c>
      <c r="M48" s="106">
        <f>+Impuestos!M28</f>
        <v>1</v>
      </c>
      <c r="N48" s="106">
        <f>+Impuestos!N28</f>
        <v>1</v>
      </c>
      <c r="O48" s="195"/>
      <c r="P48" s="94"/>
      <c r="Q48" s="63"/>
      <c r="R48" s="54"/>
    </row>
    <row r="49" spans="1:20" s="79" customFormat="1" ht="18" customHeight="1">
      <c r="A49" s="54"/>
      <c r="C49" s="61"/>
      <c r="D49" s="61"/>
      <c r="E49" s="61"/>
      <c r="F49" s="61"/>
      <c r="G49" s="61"/>
      <c r="H49" s="61"/>
      <c r="I49" s="61"/>
      <c r="J49" s="61"/>
      <c r="K49" s="61"/>
      <c r="L49" s="61"/>
      <c r="M49" s="61"/>
      <c r="N49" s="61"/>
      <c r="O49" s="62"/>
      <c r="P49" s="62"/>
      <c r="Q49" s="63"/>
      <c r="R49" s="54"/>
    </row>
    <row r="50" spans="1:20" s="56" customFormat="1" ht="16.5" customHeight="1">
      <c r="A50" s="54"/>
      <c r="B50" s="283" t="s">
        <v>52</v>
      </c>
      <c r="C50" s="289"/>
      <c r="D50" s="289"/>
      <c r="E50" s="289"/>
      <c r="F50" s="289"/>
      <c r="G50" s="289"/>
      <c r="H50" s="289"/>
      <c r="I50" s="289"/>
      <c r="J50" s="289"/>
      <c r="K50" s="289"/>
      <c r="L50" s="289"/>
      <c r="M50" s="289"/>
      <c r="N50" s="289"/>
      <c r="O50" s="289"/>
      <c r="P50" s="290"/>
      <c r="Q50" s="74"/>
      <c r="R50" s="54"/>
    </row>
    <row r="51" spans="1:20" s="56" customFormat="1" ht="17.25" customHeight="1">
      <c r="A51" s="63"/>
      <c r="B51" s="75"/>
      <c r="C51" s="76"/>
      <c r="D51" s="76"/>
      <c r="E51" s="76"/>
      <c r="F51" s="76"/>
      <c r="G51" s="76"/>
      <c r="H51" s="76"/>
      <c r="I51" s="76"/>
      <c r="J51" s="76"/>
      <c r="K51" s="76"/>
      <c r="L51" s="76"/>
      <c r="M51" s="76"/>
      <c r="N51" s="76"/>
      <c r="O51" s="281" t="s">
        <v>156</v>
      </c>
      <c r="P51" s="282"/>
      <c r="Q51" s="62"/>
      <c r="R51" s="54"/>
    </row>
    <row r="52" spans="1:20" s="56" customFormat="1" ht="22.5" customHeight="1">
      <c r="A52" s="54"/>
      <c r="B52" s="75" t="s">
        <v>11</v>
      </c>
      <c r="C52" s="76" t="s">
        <v>40</v>
      </c>
      <c r="D52" s="76" t="s">
        <v>41</v>
      </c>
      <c r="E52" s="76" t="s">
        <v>42</v>
      </c>
      <c r="F52" s="76" t="s">
        <v>43</v>
      </c>
      <c r="G52" s="76" t="s">
        <v>44</v>
      </c>
      <c r="H52" s="76" t="s">
        <v>45</v>
      </c>
      <c r="I52" s="76" t="s">
        <v>46</v>
      </c>
      <c r="J52" s="76" t="s">
        <v>47</v>
      </c>
      <c r="K52" s="76" t="s">
        <v>48</v>
      </c>
      <c r="L52" s="76" t="s">
        <v>73</v>
      </c>
      <c r="M52" s="76" t="s">
        <v>0</v>
      </c>
      <c r="N52" s="76" t="s">
        <v>1</v>
      </c>
      <c r="O52" s="76" t="s">
        <v>36</v>
      </c>
      <c r="P52" s="77" t="s">
        <v>37</v>
      </c>
      <c r="Q52" s="63"/>
      <c r="R52" s="54"/>
    </row>
    <row r="53" spans="1:20" s="56" customFormat="1" ht="11.25" customHeight="1">
      <c r="A53" s="54"/>
      <c r="B53" s="102" t="s">
        <v>34</v>
      </c>
      <c r="C53" s="39">
        <v>55969.4</v>
      </c>
      <c r="D53" s="39">
        <v>54369.56</v>
      </c>
      <c r="E53" s="39"/>
      <c r="F53" s="39"/>
      <c r="G53" s="39"/>
      <c r="H53" s="39"/>
      <c r="I53" s="39"/>
      <c r="J53" s="39"/>
      <c r="K53" s="39"/>
      <c r="L53" s="39"/>
      <c r="M53" s="39"/>
      <c r="N53" s="39"/>
      <c r="O53" s="39">
        <v>55202.55</v>
      </c>
      <c r="P53" s="116">
        <v>77.38</v>
      </c>
      <c r="Q53" s="63"/>
      <c r="R53" s="54"/>
    </row>
    <row r="54" spans="1:20" s="56" customFormat="1" ht="11.25" customHeight="1">
      <c r="A54" s="54"/>
      <c r="B54" s="104" t="s">
        <v>3</v>
      </c>
      <c r="C54" s="112">
        <v>53373.36</v>
      </c>
      <c r="D54" s="112">
        <v>52384.34</v>
      </c>
      <c r="E54" s="112"/>
      <c r="F54" s="112"/>
      <c r="G54" s="112"/>
      <c r="H54" s="112"/>
      <c r="I54" s="112"/>
      <c r="J54" s="112"/>
      <c r="K54" s="112"/>
      <c r="L54" s="112"/>
      <c r="M54" s="112"/>
      <c r="N54" s="112"/>
      <c r="O54" s="112">
        <v>52893.19</v>
      </c>
      <c r="P54" s="117">
        <v>74.16</v>
      </c>
      <c r="Q54" s="63"/>
      <c r="R54" s="54"/>
    </row>
    <row r="55" spans="1:20" s="56" customFormat="1" ht="9">
      <c r="A55" s="54"/>
      <c r="B55" s="95" t="s">
        <v>76</v>
      </c>
      <c r="C55" s="39">
        <v>42241.61</v>
      </c>
      <c r="D55" s="39">
        <v>40616.080000000002</v>
      </c>
      <c r="E55" s="39"/>
      <c r="F55" s="39"/>
      <c r="G55" s="39"/>
      <c r="H55" s="39"/>
      <c r="I55" s="39"/>
      <c r="J55" s="39"/>
      <c r="K55" s="39"/>
      <c r="L55" s="39"/>
      <c r="M55" s="39"/>
      <c r="N55" s="39"/>
      <c r="O55" s="39">
        <v>41470.120000000003</v>
      </c>
      <c r="P55" s="116">
        <v>58.12</v>
      </c>
      <c r="Q55" s="63"/>
      <c r="R55" s="54"/>
    </row>
    <row r="56" spans="1:20" s="55" customFormat="1" ht="9">
      <c r="A56" s="54"/>
      <c r="B56" s="104" t="s">
        <v>35</v>
      </c>
      <c r="C56" s="112">
        <v>29997.45</v>
      </c>
      <c r="D56" s="112">
        <v>28582.85</v>
      </c>
      <c r="E56" s="112"/>
      <c r="F56" s="112"/>
      <c r="G56" s="112"/>
      <c r="H56" s="112"/>
      <c r="I56" s="112"/>
      <c r="J56" s="112"/>
      <c r="K56" s="112"/>
      <c r="L56" s="112"/>
      <c r="M56" s="112"/>
      <c r="N56" s="112"/>
      <c r="O56" s="112">
        <v>29263.89</v>
      </c>
      <c r="P56" s="117">
        <v>41.06</v>
      </c>
      <c r="Q56" s="78"/>
      <c r="R56" s="65"/>
    </row>
    <row r="57" spans="1:20" s="55" customFormat="1" ht="9">
      <c r="A57" s="54"/>
      <c r="B57" s="102" t="s">
        <v>104</v>
      </c>
      <c r="C57" s="39">
        <v>87570.03</v>
      </c>
      <c r="D57" s="39">
        <v>76857.13</v>
      </c>
      <c r="E57" s="39"/>
      <c r="F57" s="39"/>
      <c r="G57" s="39"/>
      <c r="H57" s="39"/>
      <c r="I57" s="39"/>
      <c r="J57" s="39"/>
      <c r="K57" s="39"/>
      <c r="L57" s="39"/>
      <c r="M57" s="39"/>
      <c r="N57" s="39"/>
      <c r="O57" s="39">
        <v>82255.8</v>
      </c>
      <c r="P57" s="116">
        <v>115.28</v>
      </c>
      <c r="Q57" s="78"/>
      <c r="R57" s="65"/>
    </row>
    <row r="58" spans="1:20" s="55" customFormat="1" ht="9">
      <c r="A58" s="54"/>
      <c r="B58" s="104" t="s">
        <v>16</v>
      </c>
      <c r="C58" s="112">
        <v>87064.11</v>
      </c>
      <c r="D58" s="112">
        <v>88783.73</v>
      </c>
      <c r="E58" s="112"/>
      <c r="F58" s="112"/>
      <c r="G58" s="112"/>
      <c r="H58" s="112"/>
      <c r="I58" s="112"/>
      <c r="J58" s="112"/>
      <c r="K58" s="112"/>
      <c r="L58" s="112"/>
      <c r="M58" s="112"/>
      <c r="N58" s="112"/>
      <c r="O58" s="112">
        <v>87867.28</v>
      </c>
      <c r="P58" s="117">
        <v>123.17</v>
      </c>
      <c r="Q58" s="78"/>
      <c r="R58" s="65"/>
    </row>
    <row r="59" spans="1:20" s="55" customFormat="1" ht="9">
      <c r="A59" s="54"/>
      <c r="B59" s="102" t="s">
        <v>4</v>
      </c>
      <c r="C59" s="39">
        <v>48163.24</v>
      </c>
      <c r="D59" s="39">
        <v>54414.93</v>
      </c>
      <c r="E59" s="39"/>
      <c r="F59" s="39"/>
      <c r="G59" s="39"/>
      <c r="H59" s="39"/>
      <c r="I59" s="39"/>
      <c r="J59" s="39"/>
      <c r="K59" s="39"/>
      <c r="L59" s="39"/>
      <c r="M59" s="39"/>
      <c r="N59" s="39"/>
      <c r="O59" s="39">
        <v>51260.4</v>
      </c>
      <c r="P59" s="116">
        <v>71.95</v>
      </c>
      <c r="Q59" s="78"/>
      <c r="R59" s="65"/>
    </row>
    <row r="60" spans="1:20" s="55" customFormat="1" ht="9">
      <c r="A60" s="54"/>
      <c r="B60" s="104" t="s">
        <v>5</v>
      </c>
      <c r="C60" s="112">
        <v>40303.33</v>
      </c>
      <c r="D60" s="112">
        <v>37768.39</v>
      </c>
      <c r="E60" s="112"/>
      <c r="F60" s="112"/>
      <c r="G60" s="112"/>
      <c r="H60" s="112"/>
      <c r="I60" s="112"/>
      <c r="J60" s="112"/>
      <c r="K60" s="112"/>
      <c r="L60" s="112"/>
      <c r="M60" s="112"/>
      <c r="N60" s="112"/>
      <c r="O60" s="112">
        <v>39050.92</v>
      </c>
      <c r="P60" s="117">
        <v>54.75</v>
      </c>
      <c r="Q60" s="78"/>
      <c r="R60" s="65"/>
    </row>
    <row r="61" spans="1:20" s="55" customFormat="1" ht="9">
      <c r="A61" s="54"/>
      <c r="B61" s="237" t="s">
        <v>6</v>
      </c>
      <c r="C61" s="224">
        <v>44283.54</v>
      </c>
      <c r="D61" s="224">
        <v>42616.14</v>
      </c>
      <c r="E61" s="224"/>
      <c r="F61" s="224"/>
      <c r="G61" s="224"/>
      <c r="H61" s="224"/>
      <c r="I61" s="224"/>
      <c r="J61" s="224"/>
      <c r="K61" s="224"/>
      <c r="L61" s="224"/>
      <c r="M61" s="224"/>
      <c r="N61" s="224"/>
      <c r="O61" s="224">
        <v>43466.57</v>
      </c>
      <c r="P61" s="238">
        <v>60.94</v>
      </c>
      <c r="Q61" s="78"/>
      <c r="R61" s="65"/>
    </row>
    <row r="62" spans="1:20" s="55" customFormat="1" ht="9">
      <c r="A62" s="54"/>
      <c r="B62" s="226" t="s">
        <v>12</v>
      </c>
      <c r="C62" s="41">
        <v>31592.3</v>
      </c>
      <c r="D62" s="41">
        <v>28831.63</v>
      </c>
      <c r="E62" s="41"/>
      <c r="F62" s="41"/>
      <c r="G62" s="41"/>
      <c r="H62" s="41"/>
      <c r="I62" s="41"/>
      <c r="J62" s="41"/>
      <c r="K62" s="41"/>
      <c r="L62" s="41"/>
      <c r="M62" s="41"/>
      <c r="N62" s="41"/>
      <c r="O62" s="41">
        <v>30153.11</v>
      </c>
      <c r="P62" s="239">
        <v>42.29</v>
      </c>
      <c r="Q62" s="78"/>
      <c r="R62" s="65"/>
      <c r="T62" s="80"/>
    </row>
    <row r="63" spans="1:20" s="55" customFormat="1" ht="9">
      <c r="A63" s="54"/>
      <c r="B63" s="237" t="s">
        <v>13</v>
      </c>
      <c r="C63" s="224">
        <v>44978.2</v>
      </c>
      <c r="D63" s="224">
        <v>44900.94</v>
      </c>
      <c r="E63" s="224"/>
      <c r="F63" s="224"/>
      <c r="G63" s="224"/>
      <c r="H63" s="224"/>
      <c r="I63" s="224"/>
      <c r="J63" s="224"/>
      <c r="K63" s="224"/>
      <c r="L63" s="224"/>
      <c r="M63" s="224"/>
      <c r="N63" s="224"/>
      <c r="O63" s="224">
        <v>44939.81</v>
      </c>
      <c r="P63" s="238">
        <v>63.03</v>
      </c>
      <c r="Q63" s="78"/>
      <c r="R63" s="65"/>
    </row>
    <row r="64" spans="1:20" s="55" customFormat="1" ht="9">
      <c r="A64" s="54"/>
      <c r="B64" s="226" t="s">
        <v>14</v>
      </c>
      <c r="C64" s="41">
        <v>35739.120000000003</v>
      </c>
      <c r="D64" s="41">
        <v>33990.5</v>
      </c>
      <c r="E64" s="41"/>
      <c r="F64" s="41"/>
      <c r="G64" s="41"/>
      <c r="H64" s="41"/>
      <c r="I64" s="41"/>
      <c r="J64" s="41"/>
      <c r="K64" s="41"/>
      <c r="L64" s="41"/>
      <c r="M64" s="41"/>
      <c r="N64" s="41"/>
      <c r="O64" s="41">
        <v>34778.730000000003</v>
      </c>
      <c r="P64" s="239">
        <v>48.83</v>
      </c>
      <c r="Q64" s="78"/>
      <c r="R64" s="65"/>
    </row>
    <row r="65" spans="1:18" s="55" customFormat="1" ht="9">
      <c r="A65" s="54"/>
      <c r="B65" s="237" t="s">
        <v>38</v>
      </c>
      <c r="C65" s="224">
        <v>36453.69</v>
      </c>
      <c r="D65" s="224">
        <v>35474.85</v>
      </c>
      <c r="E65" s="224"/>
      <c r="F65" s="224"/>
      <c r="G65" s="224"/>
      <c r="H65" s="224"/>
      <c r="I65" s="224"/>
      <c r="J65" s="224"/>
      <c r="K65" s="224"/>
      <c r="L65" s="224"/>
      <c r="M65" s="224"/>
      <c r="N65" s="224"/>
      <c r="O65" s="224">
        <v>35946.65</v>
      </c>
      <c r="P65" s="238">
        <v>50.44</v>
      </c>
      <c r="Q65" s="78"/>
      <c r="R65" s="65"/>
    </row>
    <row r="66" spans="1:18" s="55" customFormat="1" ht="9">
      <c r="A66" s="54"/>
      <c r="B66" s="226" t="s">
        <v>120</v>
      </c>
      <c r="C66" s="41">
        <v>36574.46</v>
      </c>
      <c r="D66" s="41">
        <v>29423.77</v>
      </c>
      <c r="E66" s="41"/>
      <c r="F66" s="41"/>
      <c r="G66" s="41"/>
      <c r="H66" s="41"/>
      <c r="I66" s="41"/>
      <c r="J66" s="41"/>
      <c r="K66" s="41"/>
      <c r="L66" s="41"/>
      <c r="M66" s="41"/>
      <c r="N66" s="41"/>
      <c r="O66" s="41">
        <v>32479.93</v>
      </c>
      <c r="P66" s="239">
        <v>45.58</v>
      </c>
      <c r="Q66" s="78"/>
      <c r="R66" s="65"/>
    </row>
    <row r="67" spans="1:18" s="55" customFormat="1" ht="9">
      <c r="A67" s="54"/>
      <c r="B67" s="237" t="s">
        <v>118</v>
      </c>
      <c r="C67" s="224">
        <v>29843.11</v>
      </c>
      <c r="D67" s="224">
        <v>29504.75</v>
      </c>
      <c r="E67" s="224"/>
      <c r="F67" s="224"/>
      <c r="G67" s="224"/>
      <c r="H67" s="224"/>
      <c r="I67" s="224"/>
      <c r="J67" s="224"/>
      <c r="K67" s="224"/>
      <c r="L67" s="224"/>
      <c r="M67" s="224"/>
      <c r="N67" s="224"/>
      <c r="O67" s="224">
        <v>29675.5</v>
      </c>
      <c r="P67" s="238">
        <v>41.62</v>
      </c>
      <c r="Q67" s="78"/>
      <c r="R67" s="65"/>
    </row>
    <row r="68" spans="1:18" s="55" customFormat="1" ht="9">
      <c r="A68" s="54"/>
      <c r="B68" s="226" t="s">
        <v>15</v>
      </c>
      <c r="C68" s="41">
        <v>44034.27</v>
      </c>
      <c r="D68" s="41">
        <v>41622.76</v>
      </c>
      <c r="E68" s="41"/>
      <c r="F68" s="41"/>
      <c r="G68" s="41"/>
      <c r="H68" s="41"/>
      <c r="I68" s="41"/>
      <c r="J68" s="41"/>
      <c r="K68" s="41"/>
      <c r="L68" s="41"/>
      <c r="M68" s="41"/>
      <c r="N68" s="41"/>
      <c r="O68" s="41">
        <v>42889.4</v>
      </c>
      <c r="P68" s="239">
        <v>60.1</v>
      </c>
      <c r="Q68" s="78"/>
      <c r="R68" s="65"/>
    </row>
    <row r="69" spans="1:18" s="55" customFormat="1" ht="9">
      <c r="A69" s="54"/>
      <c r="B69" s="90" t="s">
        <v>28</v>
      </c>
      <c r="C69" s="90">
        <v>53445.68</v>
      </c>
      <c r="D69" s="90">
        <v>50687.03</v>
      </c>
      <c r="E69" s="90"/>
      <c r="F69" s="90"/>
      <c r="G69" s="90"/>
      <c r="H69" s="90"/>
      <c r="I69" s="90">
        <v>52296.74</v>
      </c>
      <c r="J69" s="90">
        <v>56146.77</v>
      </c>
      <c r="K69" s="90">
        <v>54098.9</v>
      </c>
      <c r="L69" s="90">
        <v>55295.31</v>
      </c>
      <c r="M69" s="90">
        <v>56104</v>
      </c>
      <c r="N69" s="90">
        <v>55927.79</v>
      </c>
      <c r="O69" s="90">
        <v>52081.25</v>
      </c>
      <c r="P69" s="110">
        <v>73.02</v>
      </c>
      <c r="Q69" s="78"/>
      <c r="R69" s="65"/>
    </row>
    <row r="70" spans="1:18" s="55" customFormat="1" ht="9">
      <c r="A70" s="54"/>
      <c r="B70" s="90" t="s">
        <v>29</v>
      </c>
      <c r="C70" s="110">
        <f t="shared" ref="C70:N70" si="5">C69/C71</f>
        <v>74.029614239213231</v>
      </c>
      <c r="D70" s="110">
        <f t="shared" si="5"/>
        <v>71.989954537400124</v>
      </c>
      <c r="E70" s="110">
        <f t="shared" si="5"/>
        <v>0</v>
      </c>
      <c r="F70" s="110">
        <f t="shared" si="5"/>
        <v>0</v>
      </c>
      <c r="G70" s="110">
        <f t="shared" si="5"/>
        <v>0</v>
      </c>
      <c r="H70" s="110">
        <f t="shared" si="5"/>
        <v>0</v>
      </c>
      <c r="I70" s="110">
        <f t="shared" si="5"/>
        <v>52296.74</v>
      </c>
      <c r="J70" s="110">
        <f t="shared" si="5"/>
        <v>56146.77</v>
      </c>
      <c r="K70" s="110">
        <f t="shared" si="5"/>
        <v>54098.9</v>
      </c>
      <c r="L70" s="110">
        <f t="shared" si="5"/>
        <v>55295.31</v>
      </c>
      <c r="M70" s="110">
        <f t="shared" si="5"/>
        <v>56104</v>
      </c>
      <c r="N70" s="110">
        <f t="shared" si="5"/>
        <v>55927.79</v>
      </c>
      <c r="O70" s="110">
        <v>73.02</v>
      </c>
      <c r="P70" s="90"/>
      <c r="Q70" s="78"/>
      <c r="R70" s="65"/>
    </row>
    <row r="71" spans="1:18" s="55" customFormat="1" ht="9">
      <c r="A71" s="54"/>
      <c r="B71" s="90" t="s">
        <v>30</v>
      </c>
      <c r="C71" s="106">
        <f t="shared" ref="C71:N71" si="6">C48</f>
        <v>721.95</v>
      </c>
      <c r="D71" s="106">
        <f t="shared" si="6"/>
        <v>704.08476190476188</v>
      </c>
      <c r="E71" s="106">
        <f t="shared" si="6"/>
        <v>1</v>
      </c>
      <c r="F71" s="106">
        <f t="shared" si="6"/>
        <v>1</v>
      </c>
      <c r="G71" s="106">
        <f t="shared" si="6"/>
        <v>1</v>
      </c>
      <c r="H71" s="106">
        <f t="shared" si="6"/>
        <v>1</v>
      </c>
      <c r="I71" s="106">
        <f t="shared" si="6"/>
        <v>1</v>
      </c>
      <c r="J71" s="106">
        <f t="shared" si="6"/>
        <v>1</v>
      </c>
      <c r="K71" s="106">
        <f t="shared" si="6"/>
        <v>1</v>
      </c>
      <c r="L71" s="106">
        <f t="shared" si="6"/>
        <v>1</v>
      </c>
      <c r="M71" s="106">
        <f t="shared" si="6"/>
        <v>1</v>
      </c>
      <c r="N71" s="106">
        <f t="shared" si="6"/>
        <v>1</v>
      </c>
      <c r="O71" s="106"/>
      <c r="P71" s="90"/>
      <c r="Q71" s="78"/>
      <c r="R71" s="82"/>
    </row>
    <row r="72" spans="1:18" s="56" customFormat="1" ht="18" customHeight="1">
      <c r="A72" s="54"/>
      <c r="B72" s="17"/>
      <c r="C72" s="17"/>
      <c r="D72" s="17"/>
      <c r="E72" s="17"/>
      <c r="F72" s="17"/>
      <c r="G72" s="17"/>
      <c r="H72" s="17"/>
      <c r="I72" s="17"/>
      <c r="J72" s="17"/>
      <c r="K72" s="17"/>
      <c r="L72" s="17"/>
      <c r="M72" s="17"/>
      <c r="N72" s="17"/>
      <c r="O72" s="17"/>
      <c r="P72" s="17"/>
      <c r="Q72" s="63"/>
      <c r="R72" s="54"/>
    </row>
    <row r="73" spans="1:18" s="56" customFormat="1" ht="18" customHeight="1">
      <c r="A73" s="54"/>
      <c r="B73" s="17"/>
      <c r="C73" s="17"/>
      <c r="D73" s="17"/>
      <c r="E73" s="17"/>
      <c r="F73" s="17"/>
      <c r="G73" s="17"/>
      <c r="H73" s="17"/>
      <c r="I73" s="17"/>
      <c r="J73" s="17"/>
      <c r="K73" s="17"/>
      <c r="L73" s="17"/>
      <c r="M73" s="17"/>
      <c r="N73" s="17"/>
      <c r="O73" s="17"/>
      <c r="P73" s="17"/>
      <c r="Q73" s="63"/>
      <c r="R73" s="54"/>
    </row>
    <row r="74" spans="1:18" s="56" customFormat="1" ht="16.5" customHeight="1">
      <c r="A74" s="54"/>
      <c r="B74" s="17"/>
      <c r="C74" s="17"/>
      <c r="D74" s="17"/>
      <c r="E74" s="17"/>
      <c r="F74" s="17"/>
      <c r="G74" s="17"/>
      <c r="H74" s="17"/>
      <c r="I74" s="17"/>
      <c r="J74" s="17"/>
      <c r="K74" s="17"/>
      <c r="L74" s="17"/>
      <c r="M74" s="17"/>
      <c r="N74" s="17"/>
      <c r="O74" s="17"/>
      <c r="P74" s="17"/>
      <c r="Q74" s="74"/>
      <c r="R74" s="54"/>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22" zoomScale="130" zoomScaleNormal="130" workbookViewId="0">
      <selection activeCell="D32" sqref="D32:D48"/>
    </sheetView>
  </sheetViews>
  <sheetFormatPr baseColWidth="10" defaultColWidth="11.42578125" defaultRowHeight="14.25"/>
  <cols>
    <col min="1" max="1" width="4.140625" style="50"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50"/>
    </row>
    <row r="2" spans="1:17" s="16" customFormat="1" ht="10.5" customHeight="1">
      <c r="A2" s="50"/>
    </row>
    <row r="3" spans="1:17" s="16" customFormat="1" ht="10.5" customHeight="1">
      <c r="A3" s="50"/>
    </row>
    <row r="4" spans="1:17" s="16" customFormat="1" ht="10.5" customHeight="1">
      <c r="A4" s="50"/>
    </row>
    <row r="5" spans="1:17" s="16" customFormat="1" ht="10.5" customHeight="1">
      <c r="A5" s="50"/>
    </row>
    <row r="6" spans="1:17" s="16" customFormat="1" ht="12.75" customHeight="1">
      <c r="A6" s="50"/>
    </row>
    <row r="7" spans="1:17" s="16" customFormat="1" ht="49.5" customHeight="1">
      <c r="A7" s="50"/>
    </row>
    <row r="8" spans="1:17" s="52" customFormat="1" ht="22.5" customHeight="1">
      <c r="A8" s="51"/>
      <c r="B8" s="291" t="s">
        <v>57</v>
      </c>
      <c r="C8" s="292"/>
      <c r="D8" s="292"/>
      <c r="E8" s="292"/>
      <c r="F8" s="292"/>
      <c r="G8" s="292"/>
      <c r="H8" s="292"/>
      <c r="I8" s="292"/>
      <c r="J8" s="292"/>
      <c r="K8" s="292"/>
      <c r="L8" s="292"/>
      <c r="M8" s="292"/>
      <c r="N8" s="292"/>
      <c r="O8" s="292"/>
      <c r="P8" s="293"/>
      <c r="Q8" s="73"/>
    </row>
    <row r="9" spans="1:17" s="52" customFormat="1" ht="11.25" customHeight="1">
      <c r="A9" s="51"/>
      <c r="B9" s="203" t="s">
        <v>24</v>
      </c>
      <c r="C9" s="45" t="s">
        <v>40</v>
      </c>
      <c r="D9" s="45" t="s">
        <v>41</v>
      </c>
      <c r="E9" s="45" t="s">
        <v>42</v>
      </c>
      <c r="F9" s="45" t="s">
        <v>43</v>
      </c>
      <c r="G9" s="220" t="s">
        <v>44</v>
      </c>
      <c r="H9" s="45" t="s">
        <v>45</v>
      </c>
      <c r="I9" s="45" t="s">
        <v>46</v>
      </c>
      <c r="J9" s="45" t="s">
        <v>47</v>
      </c>
      <c r="K9" s="45" t="s">
        <v>48</v>
      </c>
      <c r="L9" s="45" t="s">
        <v>73</v>
      </c>
      <c r="M9" s="45" t="s">
        <v>0</v>
      </c>
      <c r="N9" s="45" t="s">
        <v>1</v>
      </c>
      <c r="O9" s="45" t="s">
        <v>32</v>
      </c>
      <c r="P9" s="204" t="s">
        <v>33</v>
      </c>
      <c r="Q9" s="73"/>
    </row>
    <row r="10" spans="1:17" s="52" customFormat="1" ht="9" customHeight="1">
      <c r="A10" s="51"/>
      <c r="B10" s="205" t="s">
        <v>34</v>
      </c>
      <c r="C10" s="39">
        <v>13016158270</v>
      </c>
      <c r="D10" s="39">
        <v>12030211929</v>
      </c>
      <c r="E10" s="39"/>
      <c r="F10" s="39"/>
      <c r="G10" s="39"/>
      <c r="H10" s="39"/>
      <c r="I10" s="39"/>
      <c r="J10" s="39"/>
      <c r="K10" s="39"/>
      <c r="L10" s="39"/>
      <c r="M10" s="39"/>
      <c r="N10" s="39"/>
      <c r="O10" s="81">
        <f>SUM(C10:N10)</f>
        <v>25046370199</v>
      </c>
      <c r="P10" s="211">
        <v>35115480.620000005</v>
      </c>
      <c r="Q10" s="73"/>
    </row>
    <row r="11" spans="1:17" s="52" customFormat="1" ht="9" customHeight="1">
      <c r="A11" s="51"/>
      <c r="B11" s="132" t="s">
        <v>3</v>
      </c>
      <c r="C11" s="112">
        <v>31905659760</v>
      </c>
      <c r="D11" s="112">
        <v>28057010730</v>
      </c>
      <c r="E11" s="112"/>
      <c r="F11" s="112"/>
      <c r="G11" s="112"/>
      <c r="H11" s="112"/>
      <c r="I11" s="112"/>
      <c r="J11" s="112"/>
      <c r="K11" s="112"/>
      <c r="L11" s="112"/>
      <c r="M11" s="112"/>
      <c r="N11" s="112"/>
      <c r="O11" s="112">
        <f>SUM(C11:N11)</f>
        <v>59962670490</v>
      </c>
      <c r="P11" s="212">
        <v>84042635.590000004</v>
      </c>
      <c r="Q11" s="73"/>
    </row>
    <row r="12" spans="1:17" s="52" customFormat="1" ht="9" customHeight="1">
      <c r="A12" s="51"/>
      <c r="B12" s="206" t="s">
        <v>76</v>
      </c>
      <c r="C12" s="39">
        <v>10433738108</v>
      </c>
      <c r="D12" s="39">
        <v>9638692035</v>
      </c>
      <c r="E12" s="39"/>
      <c r="F12" s="39"/>
      <c r="G12" s="39"/>
      <c r="H12" s="39"/>
      <c r="I12" s="39"/>
      <c r="J12" s="39"/>
      <c r="K12" s="39"/>
      <c r="L12" s="39"/>
      <c r="M12" s="39"/>
      <c r="N12" s="39"/>
      <c r="O12" s="81">
        <f t="shared" ref="O12:O25" si="0">SUM(C12:N12)</f>
        <v>20072430143</v>
      </c>
      <c r="P12" s="211">
        <v>28141837.329999998</v>
      </c>
      <c r="Q12" s="73"/>
    </row>
    <row r="13" spans="1:17" s="52" customFormat="1" ht="9" customHeight="1">
      <c r="A13" s="51"/>
      <c r="B13" s="132" t="s">
        <v>35</v>
      </c>
      <c r="C13" s="112">
        <v>8536861831</v>
      </c>
      <c r="D13" s="112">
        <v>8612174618</v>
      </c>
      <c r="E13" s="112"/>
      <c r="F13" s="112"/>
      <c r="G13" s="112"/>
      <c r="H13" s="112"/>
      <c r="I13" s="112"/>
      <c r="J13" s="112"/>
      <c r="K13" s="112"/>
      <c r="L13" s="112"/>
      <c r="M13" s="112"/>
      <c r="N13" s="112"/>
      <c r="O13" s="112">
        <f t="shared" si="0"/>
        <v>17149036449</v>
      </c>
      <c r="P13" s="212">
        <v>24056457.120000001</v>
      </c>
      <c r="Q13" s="73"/>
    </row>
    <row r="14" spans="1:17" s="52" customFormat="1" ht="9" customHeight="1">
      <c r="A14" s="51"/>
      <c r="B14" s="205" t="s">
        <v>104</v>
      </c>
      <c r="C14" s="39">
        <v>34890797735</v>
      </c>
      <c r="D14" s="39">
        <v>33683056131</v>
      </c>
      <c r="E14" s="39"/>
      <c r="F14" s="39"/>
      <c r="G14" s="39"/>
      <c r="H14" s="39"/>
      <c r="I14" s="39"/>
      <c r="J14" s="39"/>
      <c r="K14" s="39"/>
      <c r="L14" s="39"/>
      <c r="M14" s="39"/>
      <c r="N14" s="39"/>
      <c r="O14" s="81">
        <f t="shared" si="0"/>
        <v>68573853866</v>
      </c>
      <c r="P14" s="211">
        <v>96168041.75999999</v>
      </c>
      <c r="Q14" s="73"/>
    </row>
    <row r="15" spans="1:17" s="52" customFormat="1" ht="9" customHeight="1">
      <c r="A15" s="51"/>
      <c r="B15" s="132" t="s">
        <v>16</v>
      </c>
      <c r="C15" s="112">
        <v>90295124354</v>
      </c>
      <c r="D15" s="112">
        <v>76802717899</v>
      </c>
      <c r="E15" s="112"/>
      <c r="F15" s="112"/>
      <c r="G15" s="112"/>
      <c r="H15" s="112"/>
      <c r="I15" s="112"/>
      <c r="J15" s="112"/>
      <c r="K15" s="112"/>
      <c r="L15" s="112"/>
      <c r="M15" s="112"/>
      <c r="N15" s="112"/>
      <c r="O15" s="112">
        <f t="shared" si="0"/>
        <v>167097842253</v>
      </c>
      <c r="P15" s="212">
        <v>234152796.81</v>
      </c>
      <c r="Q15" s="73"/>
    </row>
    <row r="16" spans="1:17" s="52" customFormat="1" ht="9" customHeight="1">
      <c r="A16" s="51"/>
      <c r="B16" s="205" t="s">
        <v>4</v>
      </c>
      <c r="C16" s="39">
        <v>5906640975</v>
      </c>
      <c r="D16" s="39">
        <v>6028410755</v>
      </c>
      <c r="E16" s="39"/>
      <c r="F16" s="39"/>
      <c r="G16" s="39"/>
      <c r="H16" s="39"/>
      <c r="I16" s="39"/>
      <c r="J16" s="39"/>
      <c r="K16" s="39"/>
      <c r="L16" s="39"/>
      <c r="M16" s="39"/>
      <c r="N16" s="39"/>
      <c r="O16" s="81">
        <f t="shared" si="0"/>
        <v>11935051730</v>
      </c>
      <c r="P16" s="211">
        <v>16743562.35</v>
      </c>
      <c r="Q16" s="73"/>
    </row>
    <row r="17" spans="1:256" s="52" customFormat="1" ht="9" customHeight="1">
      <c r="A17" s="51"/>
      <c r="B17" s="132" t="s">
        <v>5</v>
      </c>
      <c r="C17" s="112">
        <v>12045091096</v>
      </c>
      <c r="D17" s="112">
        <v>11840231658</v>
      </c>
      <c r="E17" s="112"/>
      <c r="F17" s="112"/>
      <c r="G17" s="112"/>
      <c r="H17" s="112"/>
      <c r="I17" s="112"/>
      <c r="J17" s="112"/>
      <c r="K17" s="112"/>
      <c r="L17" s="112"/>
      <c r="M17" s="112"/>
      <c r="N17" s="112"/>
      <c r="O17" s="112">
        <f t="shared" si="0"/>
        <v>23885322754</v>
      </c>
      <c r="P17" s="212">
        <v>33500593.240000002</v>
      </c>
      <c r="Q17" s="73"/>
    </row>
    <row r="18" spans="1:256" s="52" customFormat="1" ht="9" customHeight="1">
      <c r="A18" s="51"/>
      <c r="B18" s="242" t="s">
        <v>6</v>
      </c>
      <c r="C18" s="224">
        <v>46983635342</v>
      </c>
      <c r="D18" s="224">
        <v>43965984495</v>
      </c>
      <c r="E18" s="224"/>
      <c r="F18" s="224"/>
      <c r="G18" s="224"/>
      <c r="H18" s="224"/>
      <c r="I18" s="224"/>
      <c r="J18" s="224"/>
      <c r="K18" s="224"/>
      <c r="L18" s="224"/>
      <c r="M18" s="224"/>
      <c r="N18" s="224"/>
      <c r="O18" s="224">
        <f t="shared" si="0"/>
        <v>90949619837</v>
      </c>
      <c r="P18" s="243">
        <v>127522958.24000001</v>
      </c>
      <c r="Q18" s="73"/>
    </row>
    <row r="19" spans="1:256" s="52" customFormat="1" ht="9" customHeight="1">
      <c r="A19" s="51"/>
      <c r="B19" s="240" t="s">
        <v>12</v>
      </c>
      <c r="C19" s="41">
        <v>4363205320</v>
      </c>
      <c r="D19" s="41">
        <v>4353989235</v>
      </c>
      <c r="E19" s="41"/>
      <c r="F19" s="41"/>
      <c r="G19" s="41"/>
      <c r="H19" s="41"/>
      <c r="I19" s="41"/>
      <c r="J19" s="41"/>
      <c r="K19" s="41"/>
      <c r="L19" s="41"/>
      <c r="M19" s="41"/>
      <c r="N19" s="41"/>
      <c r="O19" s="227">
        <f t="shared" si="0"/>
        <v>8717194555</v>
      </c>
      <c r="P19" s="241">
        <v>12227538.460000001</v>
      </c>
      <c r="Q19" s="73"/>
    </row>
    <row r="20" spans="1:256" s="52" customFormat="1" ht="9" customHeight="1">
      <c r="A20" s="51"/>
      <c r="B20" s="242" t="s">
        <v>13</v>
      </c>
      <c r="C20" s="224">
        <v>27343427260</v>
      </c>
      <c r="D20" s="224">
        <v>25914403385</v>
      </c>
      <c r="E20" s="224"/>
      <c r="F20" s="224"/>
      <c r="G20" s="224"/>
      <c r="H20" s="224"/>
      <c r="I20" s="224"/>
      <c r="J20" s="224"/>
      <c r="K20" s="224"/>
      <c r="L20" s="224"/>
      <c r="M20" s="224"/>
      <c r="N20" s="224"/>
      <c r="O20" s="224">
        <f t="shared" si="0"/>
        <v>53257830645</v>
      </c>
      <c r="P20" s="243">
        <v>74680206.439999998</v>
      </c>
      <c r="Q20" s="73"/>
    </row>
    <row r="21" spans="1:256" s="52" customFormat="1" ht="9" customHeight="1">
      <c r="A21" s="51"/>
      <c r="B21" s="240" t="s">
        <v>14</v>
      </c>
      <c r="C21" s="41">
        <v>16115980015</v>
      </c>
      <c r="D21" s="41">
        <v>18953527960</v>
      </c>
      <c r="E21" s="41"/>
      <c r="F21" s="41"/>
      <c r="G21" s="41"/>
      <c r="H21" s="41"/>
      <c r="I21" s="41"/>
      <c r="J21" s="41"/>
      <c r="K21" s="41"/>
      <c r="L21" s="41"/>
      <c r="M21" s="41"/>
      <c r="N21" s="41"/>
      <c r="O21" s="227">
        <f t="shared" si="0"/>
        <v>35069507975</v>
      </c>
      <c r="P21" s="241">
        <v>49242231.700000003</v>
      </c>
      <c r="Q21" s="73"/>
    </row>
    <row r="22" spans="1:256" s="52" customFormat="1" ht="9" customHeight="1">
      <c r="A22" s="51"/>
      <c r="B22" s="242" t="s">
        <v>38</v>
      </c>
      <c r="C22" s="224">
        <v>8680434611</v>
      </c>
      <c r="D22" s="224">
        <v>8910557021</v>
      </c>
      <c r="E22" s="224"/>
      <c r="F22" s="224"/>
      <c r="G22" s="224"/>
      <c r="H22" s="224"/>
      <c r="I22" s="224"/>
      <c r="J22" s="224"/>
      <c r="K22" s="224"/>
      <c r="L22" s="224"/>
      <c r="M22" s="224"/>
      <c r="N22" s="224"/>
      <c r="O22" s="224">
        <f t="shared" si="0"/>
        <v>17590991632</v>
      </c>
      <c r="P22" s="243">
        <v>24679112.77</v>
      </c>
      <c r="Q22" s="73"/>
    </row>
    <row r="23" spans="1:256" s="52" customFormat="1" ht="9" customHeight="1">
      <c r="A23" s="51"/>
      <c r="B23" s="240" t="s">
        <v>120</v>
      </c>
      <c r="C23" s="41">
        <v>3634109501</v>
      </c>
      <c r="D23" s="41">
        <v>3972184200</v>
      </c>
      <c r="E23" s="41"/>
      <c r="F23" s="41"/>
      <c r="G23" s="41"/>
      <c r="H23" s="41"/>
      <c r="I23" s="41"/>
      <c r="J23" s="41"/>
      <c r="K23" s="41"/>
      <c r="L23" s="41"/>
      <c r="M23" s="41"/>
      <c r="N23" s="41"/>
      <c r="O23" s="227">
        <f t="shared" si="0"/>
        <v>7606293701</v>
      </c>
      <c r="P23" s="241">
        <v>10675369.109999999</v>
      </c>
      <c r="Q23" s="73"/>
    </row>
    <row r="24" spans="1:256" s="52" customFormat="1" ht="9" customHeight="1">
      <c r="A24" s="51"/>
      <c r="B24" s="242" t="s">
        <v>118</v>
      </c>
      <c r="C24" s="224">
        <v>6034500910</v>
      </c>
      <c r="D24" s="224">
        <v>5643558510</v>
      </c>
      <c r="E24" s="224"/>
      <c r="F24" s="224"/>
      <c r="G24" s="224"/>
      <c r="H24" s="224"/>
      <c r="I24" s="224"/>
      <c r="J24" s="224"/>
      <c r="K24" s="224"/>
      <c r="L24" s="224"/>
      <c r="M24" s="224"/>
      <c r="N24" s="224"/>
      <c r="O24" s="224">
        <f t="shared" si="0"/>
        <v>11678059420</v>
      </c>
      <c r="P24" s="243">
        <v>16374066.619999999</v>
      </c>
      <c r="Q24" s="73"/>
    </row>
    <row r="25" spans="1:256" s="52" customFormat="1" ht="9" customHeight="1">
      <c r="A25" s="51"/>
      <c r="B25" s="240" t="s">
        <v>15</v>
      </c>
      <c r="C25" s="41">
        <v>18328432565</v>
      </c>
      <c r="D25" s="41">
        <v>17302835420</v>
      </c>
      <c r="E25" s="41"/>
      <c r="F25" s="41"/>
      <c r="G25" s="41"/>
      <c r="H25" s="41"/>
      <c r="I25" s="41"/>
      <c r="J25" s="41"/>
      <c r="K25" s="41"/>
      <c r="L25" s="41"/>
      <c r="M25" s="41"/>
      <c r="N25" s="41"/>
      <c r="O25" s="227">
        <f t="shared" si="0"/>
        <v>35631267985</v>
      </c>
      <c r="P25" s="241">
        <v>49962331.189999998</v>
      </c>
      <c r="Q25" s="73"/>
    </row>
    <row r="26" spans="1:256" s="52" customFormat="1" ht="9" customHeight="1">
      <c r="A26" s="51"/>
      <c r="B26" s="213" t="s">
        <v>7</v>
      </c>
      <c r="C26" s="143">
        <f t="shared" ref="C26:N26" si="1">SUM(C10:C25)</f>
        <v>338513797653</v>
      </c>
      <c r="D26" s="143">
        <f t="shared" si="1"/>
        <v>315709545981</v>
      </c>
      <c r="E26" s="143">
        <f t="shared" si="1"/>
        <v>0</v>
      </c>
      <c r="F26" s="143">
        <f t="shared" si="1"/>
        <v>0</v>
      </c>
      <c r="G26" s="143">
        <f t="shared" si="1"/>
        <v>0</v>
      </c>
      <c r="H26" s="143">
        <f t="shared" si="1"/>
        <v>0</v>
      </c>
      <c r="I26" s="143">
        <f t="shared" si="1"/>
        <v>0</v>
      </c>
      <c r="J26" s="143">
        <f t="shared" si="1"/>
        <v>0</v>
      </c>
      <c r="K26" s="143">
        <f t="shared" si="1"/>
        <v>0</v>
      </c>
      <c r="L26" s="143">
        <f t="shared" si="1"/>
        <v>0</v>
      </c>
      <c r="M26" s="143">
        <f t="shared" si="1"/>
        <v>0</v>
      </c>
      <c r="N26" s="143">
        <f t="shared" si="1"/>
        <v>0</v>
      </c>
      <c r="O26" s="143">
        <f>SUM(C26:N26)</f>
        <v>654223343634</v>
      </c>
      <c r="P26" s="214">
        <f>SUM(P10:P25)</f>
        <v>917285219.35000014</v>
      </c>
      <c r="Q26" s="73"/>
    </row>
    <row r="27" spans="1:256" s="55" customFormat="1" ht="18" customHeight="1">
      <c r="A27" s="54"/>
      <c r="B27" s="213" t="s">
        <v>8</v>
      </c>
      <c r="C27" s="143">
        <f t="shared" ref="C27:N27" si="2">ROUND(C26/C28,2)</f>
        <v>468888146.89999998</v>
      </c>
      <c r="D27" s="143">
        <f t="shared" si="2"/>
        <v>448397072.43000001</v>
      </c>
      <c r="E27" s="143">
        <f t="shared" si="2"/>
        <v>0</v>
      </c>
      <c r="F27" s="143">
        <f t="shared" si="2"/>
        <v>0</v>
      </c>
      <c r="G27" s="143">
        <f t="shared" si="2"/>
        <v>0</v>
      </c>
      <c r="H27" s="143">
        <f t="shared" si="2"/>
        <v>0</v>
      </c>
      <c r="I27" s="143">
        <f t="shared" si="2"/>
        <v>0</v>
      </c>
      <c r="J27" s="143">
        <f t="shared" si="2"/>
        <v>0</v>
      </c>
      <c r="K27" s="143">
        <f t="shared" si="2"/>
        <v>0</v>
      </c>
      <c r="L27" s="143">
        <f t="shared" si="2"/>
        <v>0</v>
      </c>
      <c r="M27" s="143">
        <f t="shared" si="2"/>
        <v>0</v>
      </c>
      <c r="N27" s="143">
        <f t="shared" si="2"/>
        <v>0</v>
      </c>
      <c r="O27" s="143">
        <f>SUM(C27:N27)</f>
        <v>917285219.32999992</v>
      </c>
      <c r="P27" s="214"/>
      <c r="Q27" s="63"/>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56" customFormat="1" ht="18" customHeight="1">
      <c r="A28" s="54"/>
      <c r="B28" s="215" t="s">
        <v>30</v>
      </c>
      <c r="C28" s="216">
        <f>Visitas!C48</f>
        <v>721.95</v>
      </c>
      <c r="D28" s="216">
        <f>Visitas!D48</f>
        <v>704.08476190476188</v>
      </c>
      <c r="E28" s="216">
        <f>Visitas!E48</f>
        <v>1</v>
      </c>
      <c r="F28" s="216">
        <f>Visitas!F48</f>
        <v>1</v>
      </c>
      <c r="G28" s="216">
        <f>Visitas!G48</f>
        <v>1</v>
      </c>
      <c r="H28" s="216">
        <f>Visitas!H48</f>
        <v>1</v>
      </c>
      <c r="I28" s="216">
        <f>Visitas!I48</f>
        <v>1</v>
      </c>
      <c r="J28" s="216">
        <f>Visitas!J48</f>
        <v>1</v>
      </c>
      <c r="K28" s="216">
        <f>Visitas!K48</f>
        <v>1</v>
      </c>
      <c r="L28" s="216">
        <f>Visitas!L48</f>
        <v>1</v>
      </c>
      <c r="M28" s="216">
        <f>Visitas!M48</f>
        <v>1</v>
      </c>
      <c r="N28" s="216">
        <f>Visitas!N48</f>
        <v>1</v>
      </c>
      <c r="O28" s="217"/>
      <c r="P28" s="218"/>
      <c r="Q28" s="63"/>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56" customFormat="1" ht="16.5" customHeight="1">
      <c r="A29" s="54"/>
      <c r="B29" s="16"/>
      <c r="C29" s="16"/>
      <c r="D29" s="16"/>
      <c r="E29" s="16"/>
      <c r="F29" s="16"/>
      <c r="G29" s="16"/>
      <c r="H29" s="16"/>
      <c r="I29" s="16"/>
      <c r="J29" s="16"/>
      <c r="K29" s="16"/>
      <c r="L29" s="16"/>
      <c r="M29" s="16"/>
      <c r="N29" s="16"/>
      <c r="O29" s="16"/>
      <c r="P29" s="16"/>
      <c r="Q29" s="74"/>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16" customFormat="1" ht="22.5" customHeight="1">
      <c r="A30" s="50"/>
      <c r="B30" s="291" t="s">
        <v>122</v>
      </c>
      <c r="C30" s="292"/>
      <c r="D30" s="292"/>
      <c r="E30" s="292"/>
      <c r="F30" s="292"/>
      <c r="G30" s="292"/>
      <c r="H30" s="292"/>
      <c r="I30" s="292"/>
      <c r="J30" s="292"/>
      <c r="K30" s="292"/>
      <c r="L30" s="292"/>
      <c r="M30" s="292"/>
      <c r="N30" s="292"/>
      <c r="O30" s="292"/>
      <c r="P30" s="293"/>
      <c r="R30" s="57"/>
    </row>
    <row r="31" spans="1:256" s="52" customFormat="1" ht="22.5" customHeight="1">
      <c r="A31" s="51"/>
      <c r="B31" s="203" t="s">
        <v>24</v>
      </c>
      <c r="C31" s="45" t="s">
        <v>40</v>
      </c>
      <c r="D31" s="45" t="s">
        <v>41</v>
      </c>
      <c r="E31" s="45" t="s">
        <v>42</v>
      </c>
      <c r="F31" s="45" t="s">
        <v>43</v>
      </c>
      <c r="G31" s="220" t="s">
        <v>44</v>
      </c>
      <c r="H31" s="45" t="s">
        <v>45</v>
      </c>
      <c r="I31" s="45" t="s">
        <v>46</v>
      </c>
      <c r="J31" s="45" t="s">
        <v>47</v>
      </c>
      <c r="K31" s="45" t="s">
        <v>48</v>
      </c>
      <c r="L31" s="45" t="s">
        <v>73</v>
      </c>
      <c r="M31" s="45" t="s">
        <v>0</v>
      </c>
      <c r="N31" s="45" t="s">
        <v>1</v>
      </c>
      <c r="O31" s="220" t="s">
        <v>25</v>
      </c>
      <c r="P31" s="220" t="s">
        <v>124</v>
      </c>
      <c r="Q31" s="16"/>
      <c r="R31" s="202"/>
    </row>
    <row r="32" spans="1:256" s="52" customFormat="1" ht="9" customHeight="1">
      <c r="A32" s="51"/>
      <c r="B32" s="205" t="s">
        <v>34</v>
      </c>
      <c r="C32" s="107">
        <v>0.93359999999999999</v>
      </c>
      <c r="D32" s="107">
        <v>0.93620000000000003</v>
      </c>
      <c r="E32" s="107"/>
      <c r="F32" s="107"/>
      <c r="G32" s="107"/>
      <c r="H32" s="107"/>
      <c r="I32" s="107"/>
      <c r="J32" s="107"/>
      <c r="K32" s="107"/>
      <c r="L32" s="107"/>
      <c r="M32" s="107"/>
      <c r="N32" s="107"/>
      <c r="O32" s="107">
        <v>0.93479999999999996</v>
      </c>
      <c r="P32" s="107">
        <v>0.93049999999999999</v>
      </c>
      <c r="Q32" s="16"/>
      <c r="R32" s="201"/>
    </row>
    <row r="33" spans="1:19" s="52" customFormat="1" ht="9" customHeight="1">
      <c r="A33" s="51"/>
      <c r="B33" s="132" t="s">
        <v>3</v>
      </c>
      <c r="C33" s="108">
        <v>0.93589999999999995</v>
      </c>
      <c r="D33" s="108">
        <v>0.93330000000000002</v>
      </c>
      <c r="E33" s="108"/>
      <c r="F33" s="108"/>
      <c r="G33" s="108"/>
      <c r="H33" s="108"/>
      <c r="I33" s="108"/>
      <c r="J33" s="108"/>
      <c r="K33" s="108"/>
      <c r="L33" s="108"/>
      <c r="M33" s="108"/>
      <c r="N33" s="108"/>
      <c r="O33" s="108">
        <v>0.93469999999999998</v>
      </c>
      <c r="P33" s="108">
        <v>0.92969999999999997</v>
      </c>
      <c r="R33" s="109"/>
      <c r="S33" s="109"/>
    </row>
    <row r="34" spans="1:19" s="52" customFormat="1" ht="9" customHeight="1">
      <c r="A34" s="51"/>
      <c r="B34" s="206" t="s">
        <v>76</v>
      </c>
      <c r="C34" s="107">
        <v>0.93440000000000001</v>
      </c>
      <c r="D34" s="107">
        <v>0.93640000000000001</v>
      </c>
      <c r="E34" s="107"/>
      <c r="F34" s="107"/>
      <c r="G34" s="107"/>
      <c r="H34" s="107"/>
      <c r="I34" s="107"/>
      <c r="J34" s="107"/>
      <c r="K34" s="107"/>
      <c r="L34" s="107"/>
      <c r="M34" s="107"/>
      <c r="N34" s="107"/>
      <c r="O34" s="107">
        <v>0.93530000000000002</v>
      </c>
      <c r="P34" s="107">
        <v>0.92779999999999996</v>
      </c>
      <c r="R34" s="109"/>
      <c r="S34" s="109"/>
    </row>
    <row r="35" spans="1:19" s="52" customFormat="1" ht="9" customHeight="1">
      <c r="A35" s="51"/>
      <c r="B35" s="132" t="s">
        <v>35</v>
      </c>
      <c r="C35" s="108">
        <v>0.92989999999999995</v>
      </c>
      <c r="D35" s="108">
        <v>0.92669999999999997</v>
      </c>
      <c r="E35" s="108"/>
      <c r="F35" s="108"/>
      <c r="G35" s="108"/>
      <c r="H35" s="108"/>
      <c r="I35" s="108"/>
      <c r="J35" s="108"/>
      <c r="K35" s="108"/>
      <c r="L35" s="108"/>
      <c r="M35" s="108"/>
      <c r="N35" s="108"/>
      <c r="O35" s="108">
        <v>0.92830000000000001</v>
      </c>
      <c r="P35" s="108">
        <v>0.92859999999999998</v>
      </c>
      <c r="R35" s="109"/>
      <c r="S35" s="109"/>
    </row>
    <row r="36" spans="1:19" s="52" customFormat="1" ht="9" customHeight="1">
      <c r="A36" s="51"/>
      <c r="B36" s="205" t="s">
        <v>104</v>
      </c>
      <c r="C36" s="107">
        <v>0.93669999999999998</v>
      </c>
      <c r="D36" s="107">
        <v>0.93940000000000001</v>
      </c>
      <c r="E36" s="167"/>
      <c r="F36" s="107"/>
      <c r="G36" s="107"/>
      <c r="H36" s="107"/>
      <c r="I36" s="107"/>
      <c r="J36" s="107"/>
      <c r="K36" s="107"/>
      <c r="L36" s="107"/>
      <c r="M36" s="107"/>
      <c r="N36" s="107"/>
      <c r="O36" s="107">
        <v>0.93799999999999994</v>
      </c>
      <c r="P36" s="107">
        <v>0.93720000000000003</v>
      </c>
      <c r="R36" s="109"/>
      <c r="S36" s="109"/>
    </row>
    <row r="37" spans="1:19" s="52" customFormat="1" ht="9" customHeight="1">
      <c r="A37" s="51"/>
      <c r="B37" s="132" t="s">
        <v>16</v>
      </c>
      <c r="C37" s="108">
        <v>0.9425</v>
      </c>
      <c r="D37" s="108">
        <v>0.94179999999999997</v>
      </c>
      <c r="E37" s="144"/>
      <c r="F37" s="144"/>
      <c r="G37" s="144"/>
      <c r="H37" s="108"/>
      <c r="I37" s="108"/>
      <c r="J37" s="108"/>
      <c r="K37" s="108"/>
      <c r="L37" s="108"/>
      <c r="M37" s="108"/>
      <c r="N37" s="108"/>
      <c r="O37" s="108">
        <v>0.94220000000000004</v>
      </c>
      <c r="P37" s="108">
        <v>0.9405</v>
      </c>
      <c r="R37" s="109"/>
      <c r="S37" s="109"/>
    </row>
    <row r="38" spans="1:19" s="52" customFormat="1" ht="9" customHeight="1">
      <c r="A38" s="51"/>
      <c r="B38" s="205" t="s">
        <v>4</v>
      </c>
      <c r="C38" s="107">
        <v>0.92630000000000001</v>
      </c>
      <c r="D38" s="107">
        <v>0.91810000000000003</v>
      </c>
      <c r="E38" s="107"/>
      <c r="F38" s="107"/>
      <c r="G38" s="107"/>
      <c r="H38" s="107"/>
      <c r="I38" s="107"/>
      <c r="J38" s="107"/>
      <c r="K38" s="107"/>
      <c r="L38" s="107"/>
      <c r="M38" s="107"/>
      <c r="N38" s="107"/>
      <c r="O38" s="107">
        <v>0.92210000000000003</v>
      </c>
      <c r="P38" s="107">
        <v>0.92720000000000002</v>
      </c>
      <c r="R38" s="109"/>
      <c r="S38" s="109"/>
    </row>
    <row r="39" spans="1:19" s="52" customFormat="1" ht="9" customHeight="1">
      <c r="A39" s="51"/>
      <c r="B39" s="132" t="s">
        <v>5</v>
      </c>
      <c r="C39" s="108">
        <v>0.93440000000000001</v>
      </c>
      <c r="D39" s="108">
        <v>0.93810000000000004</v>
      </c>
      <c r="E39" s="144"/>
      <c r="F39" s="144"/>
      <c r="G39" s="144"/>
      <c r="H39" s="144"/>
      <c r="I39" s="108"/>
      <c r="J39" s="108"/>
      <c r="K39" s="108"/>
      <c r="L39" s="108"/>
      <c r="M39" s="108"/>
      <c r="N39" s="108"/>
      <c r="O39" s="108">
        <v>0.93620000000000003</v>
      </c>
      <c r="P39" s="108">
        <v>0.93710000000000004</v>
      </c>
      <c r="R39" s="109"/>
      <c r="S39" s="109"/>
    </row>
    <row r="40" spans="1:19" s="52" customFormat="1" ht="9" customHeight="1">
      <c r="A40" s="51"/>
      <c r="B40" s="242" t="s">
        <v>6</v>
      </c>
      <c r="C40" s="107">
        <v>0.93779999999999997</v>
      </c>
      <c r="D40" s="107">
        <v>0.93830000000000002</v>
      </c>
      <c r="E40" s="225"/>
      <c r="F40" s="225"/>
      <c r="G40" s="225"/>
      <c r="H40" s="107"/>
      <c r="I40" s="107"/>
      <c r="J40" s="107"/>
      <c r="K40" s="107"/>
      <c r="L40" s="107"/>
      <c r="M40" s="107"/>
      <c r="N40" s="107"/>
      <c r="O40" s="107">
        <v>0.93810000000000004</v>
      </c>
      <c r="P40" s="107">
        <v>0.93589999999999995</v>
      </c>
      <c r="R40" s="109"/>
      <c r="S40" s="109"/>
    </row>
    <row r="41" spans="1:19" s="52" customFormat="1" ht="9" customHeight="1">
      <c r="A41" s="51"/>
      <c r="B41" s="240" t="s">
        <v>12</v>
      </c>
      <c r="C41" s="108">
        <v>0.93799999999999994</v>
      </c>
      <c r="D41" s="108">
        <v>0.93479999999999996</v>
      </c>
      <c r="E41" s="108"/>
      <c r="F41" s="108"/>
      <c r="G41" s="108"/>
      <c r="H41" s="108"/>
      <c r="I41" s="108"/>
      <c r="J41" s="108"/>
      <c r="K41" s="108"/>
      <c r="L41" s="108"/>
      <c r="M41" s="108"/>
      <c r="N41" s="108"/>
      <c r="O41" s="108">
        <v>0.93640000000000001</v>
      </c>
      <c r="P41" s="108">
        <v>0.93610000000000004</v>
      </c>
      <c r="R41" s="109"/>
      <c r="S41" s="109"/>
    </row>
    <row r="42" spans="1:19" s="52" customFormat="1" ht="9" customHeight="1">
      <c r="A42" s="51"/>
      <c r="B42" s="242" t="s">
        <v>13</v>
      </c>
      <c r="C42" s="107">
        <v>0.93940000000000001</v>
      </c>
      <c r="D42" s="107">
        <v>0.93720000000000003</v>
      </c>
      <c r="E42" s="107"/>
      <c r="F42" s="107"/>
      <c r="G42" s="107"/>
      <c r="H42" s="107"/>
      <c r="I42" s="107"/>
      <c r="J42" s="107"/>
      <c r="K42" s="107"/>
      <c r="L42" s="107"/>
      <c r="M42" s="107"/>
      <c r="N42" s="107"/>
      <c r="O42" s="107">
        <v>0.93830000000000002</v>
      </c>
      <c r="P42" s="107">
        <v>0.94010000000000005</v>
      </c>
      <c r="R42" s="109"/>
      <c r="S42" s="109"/>
    </row>
    <row r="43" spans="1:19" s="52" customFormat="1" ht="9" customHeight="1">
      <c r="A43" s="51"/>
      <c r="B43" s="240" t="s">
        <v>14</v>
      </c>
      <c r="C43" s="108">
        <v>0.94210000000000005</v>
      </c>
      <c r="D43" s="108">
        <v>0.94389999999999996</v>
      </c>
      <c r="E43" s="108"/>
      <c r="F43" s="108"/>
      <c r="G43" s="108"/>
      <c r="H43" s="108"/>
      <c r="I43" s="108"/>
      <c r="J43" s="108"/>
      <c r="K43" s="108"/>
      <c r="L43" s="108"/>
      <c r="M43" s="108"/>
      <c r="N43" s="108"/>
      <c r="O43" s="108">
        <v>0.94310000000000005</v>
      </c>
      <c r="P43" s="108">
        <v>0.94179999999999997</v>
      </c>
      <c r="R43" s="109"/>
      <c r="S43" s="109"/>
    </row>
    <row r="44" spans="1:19" s="52" customFormat="1" ht="9" customHeight="1">
      <c r="A44" s="51"/>
      <c r="B44" s="242" t="s">
        <v>38</v>
      </c>
      <c r="C44" s="107">
        <v>0.9335</v>
      </c>
      <c r="D44" s="107">
        <v>0.93320000000000003</v>
      </c>
      <c r="E44" s="107"/>
      <c r="F44" s="107"/>
      <c r="G44" s="107"/>
      <c r="H44" s="107"/>
      <c r="I44" s="107"/>
      <c r="J44" s="107"/>
      <c r="K44" s="107"/>
      <c r="L44" s="107"/>
      <c r="M44" s="107"/>
      <c r="N44" s="107"/>
      <c r="O44" s="107">
        <v>0.93340000000000001</v>
      </c>
      <c r="P44" s="107">
        <v>0.93469999999999998</v>
      </c>
      <c r="R44" s="109"/>
      <c r="S44" s="109"/>
    </row>
    <row r="45" spans="1:19" s="52" customFormat="1" ht="9" customHeight="1">
      <c r="A45" s="51"/>
      <c r="B45" s="240" t="s">
        <v>120</v>
      </c>
      <c r="C45" s="108">
        <v>0.9224</v>
      </c>
      <c r="D45" s="108">
        <v>0.92600000000000005</v>
      </c>
      <c r="E45" s="108"/>
      <c r="F45" s="108"/>
      <c r="G45" s="108"/>
      <c r="H45" s="108"/>
      <c r="I45" s="108"/>
      <c r="J45" s="108"/>
      <c r="K45" s="108"/>
      <c r="L45" s="108"/>
      <c r="M45" s="108"/>
      <c r="N45" s="108"/>
      <c r="O45" s="108">
        <v>0.92430000000000001</v>
      </c>
      <c r="P45" s="108">
        <v>0.92910000000000004</v>
      </c>
      <c r="R45" s="109"/>
      <c r="S45" s="109"/>
    </row>
    <row r="46" spans="1:19" s="52" customFormat="1" ht="9" customHeight="1">
      <c r="A46" s="51"/>
      <c r="B46" s="242" t="s">
        <v>118</v>
      </c>
      <c r="C46" s="107">
        <v>0.9415</v>
      </c>
      <c r="D46" s="107">
        <v>0.94099999999999995</v>
      </c>
      <c r="E46" s="107"/>
      <c r="F46" s="107"/>
      <c r="G46" s="107"/>
      <c r="H46" s="107"/>
      <c r="I46" s="107"/>
      <c r="J46" s="107"/>
      <c r="K46" s="107"/>
      <c r="L46" s="107"/>
      <c r="M46" s="107"/>
      <c r="N46" s="107"/>
      <c r="O46" s="107">
        <v>0.94120000000000004</v>
      </c>
      <c r="P46" s="107">
        <v>0.94489999999999996</v>
      </c>
      <c r="R46" s="109"/>
      <c r="S46" s="109"/>
    </row>
    <row r="47" spans="1:19" s="52" customFormat="1" ht="9" customHeight="1">
      <c r="A47" s="51"/>
      <c r="B47" s="240" t="s">
        <v>15</v>
      </c>
      <c r="C47" s="108">
        <v>0.92479999999999996</v>
      </c>
      <c r="D47" s="108">
        <v>0.93149999999999999</v>
      </c>
      <c r="E47" s="108"/>
      <c r="F47" s="108"/>
      <c r="G47" s="108"/>
      <c r="H47" s="108"/>
      <c r="I47" s="108"/>
      <c r="J47" s="108"/>
      <c r="K47" s="108"/>
      <c r="L47" s="108"/>
      <c r="M47" s="108"/>
      <c r="N47" s="108"/>
      <c r="O47" s="108">
        <v>0.92810000000000004</v>
      </c>
      <c r="P47" s="108">
        <v>0.92859999999999998</v>
      </c>
      <c r="R47" s="109"/>
      <c r="S47" s="109"/>
    </row>
    <row r="48" spans="1:19" s="52" customFormat="1" ht="9" customHeight="1">
      <c r="A48" s="51"/>
      <c r="B48" s="207" t="s">
        <v>2</v>
      </c>
      <c r="C48" s="111">
        <v>0.93740000000000001</v>
      </c>
      <c r="D48" s="111">
        <v>0.93759999999999999</v>
      </c>
      <c r="E48" s="129">
        <v>0.93769999999999998</v>
      </c>
      <c r="F48" s="129">
        <v>0.93789999999999996</v>
      </c>
      <c r="G48" s="129">
        <v>0.93710000000000004</v>
      </c>
      <c r="H48" s="129">
        <v>0.93730000000000002</v>
      </c>
      <c r="I48" s="111">
        <v>0.93740000000000001</v>
      </c>
      <c r="J48" s="111">
        <v>0.93859999999999999</v>
      </c>
      <c r="K48" s="111">
        <v>0.93869999999999998</v>
      </c>
      <c r="L48" s="111">
        <v>0.93820000000000003</v>
      </c>
      <c r="M48" s="111">
        <v>0.93700000000000006</v>
      </c>
      <c r="N48" s="111">
        <v>0.93779999999999997</v>
      </c>
      <c r="O48" s="111">
        <v>0.9375</v>
      </c>
      <c r="P48" s="111">
        <v>0.93620000000000003</v>
      </c>
      <c r="R48" s="109"/>
      <c r="S48" s="109"/>
    </row>
    <row r="49" spans="1:23" s="52" customFormat="1" ht="9" customHeight="1">
      <c r="A49" s="51"/>
      <c r="B49" s="208" t="s">
        <v>26</v>
      </c>
      <c r="C49" s="209">
        <f t="shared" ref="C49:P49" si="3">MAX(C32:C47)</f>
        <v>0.9425</v>
      </c>
      <c r="D49" s="209">
        <f t="shared" si="3"/>
        <v>0.94389999999999996</v>
      </c>
      <c r="E49" s="209">
        <f t="shared" si="3"/>
        <v>0</v>
      </c>
      <c r="F49" s="209">
        <f t="shared" si="3"/>
        <v>0</v>
      </c>
      <c r="G49" s="209">
        <f t="shared" si="3"/>
        <v>0</v>
      </c>
      <c r="H49" s="209">
        <f t="shared" si="3"/>
        <v>0</v>
      </c>
      <c r="I49" s="209">
        <f t="shared" si="3"/>
        <v>0</v>
      </c>
      <c r="J49" s="209">
        <f t="shared" si="3"/>
        <v>0</v>
      </c>
      <c r="K49" s="209">
        <f t="shared" si="3"/>
        <v>0</v>
      </c>
      <c r="L49" s="209">
        <f t="shared" si="3"/>
        <v>0</v>
      </c>
      <c r="M49" s="209">
        <f t="shared" si="3"/>
        <v>0</v>
      </c>
      <c r="N49" s="209">
        <f t="shared" si="3"/>
        <v>0</v>
      </c>
      <c r="O49" s="209">
        <f t="shared" si="3"/>
        <v>0.94310000000000005</v>
      </c>
      <c r="P49" s="210">
        <f t="shared" si="3"/>
        <v>0.94489999999999996</v>
      </c>
      <c r="R49" s="109"/>
      <c r="S49" s="109"/>
    </row>
    <row r="50" spans="1:23" s="52" customFormat="1" ht="18" customHeight="1">
      <c r="A50" s="51"/>
      <c r="B50" s="200" t="s">
        <v>123</v>
      </c>
      <c r="C50" s="16"/>
      <c r="D50" s="16"/>
      <c r="E50" s="16"/>
      <c r="F50" s="16"/>
      <c r="G50" s="16"/>
      <c r="H50" s="16"/>
      <c r="I50" s="16"/>
      <c r="J50" s="16"/>
      <c r="K50" s="16"/>
      <c r="L50" s="16"/>
      <c r="M50" s="16"/>
      <c r="N50" s="16"/>
      <c r="O50" s="58"/>
      <c r="P50" s="16"/>
      <c r="R50" s="109"/>
      <c r="S50" s="109"/>
      <c r="T50" s="109"/>
      <c r="U50" s="109"/>
      <c r="V50" s="109"/>
      <c r="W50" s="109"/>
    </row>
    <row r="51" spans="1:23" s="52" customFormat="1" ht="16.5" customHeight="1">
      <c r="A51" s="51"/>
      <c r="B51" s="17"/>
      <c r="C51" s="17"/>
      <c r="D51" s="17"/>
      <c r="E51" s="17"/>
      <c r="F51" s="17"/>
      <c r="G51" s="17"/>
      <c r="H51" s="17"/>
      <c r="I51" s="17"/>
      <c r="J51" s="17"/>
      <c r="K51" s="17"/>
      <c r="L51" s="17"/>
      <c r="M51" s="17"/>
      <c r="N51" s="17"/>
      <c r="O51" s="17"/>
      <c r="P51" s="17"/>
      <c r="Q51" s="16"/>
    </row>
    <row r="52" spans="1:23" s="16" customFormat="1">
      <c r="A52" s="50"/>
      <c r="B52" s="17"/>
      <c r="C52" s="17"/>
      <c r="D52" s="17"/>
      <c r="E52" s="17"/>
      <c r="F52" s="17"/>
      <c r="G52" s="17"/>
      <c r="H52" s="17"/>
      <c r="I52" s="17"/>
      <c r="J52" s="17"/>
      <c r="K52" s="17"/>
      <c r="L52" s="17"/>
      <c r="M52" s="17"/>
      <c r="N52" s="17"/>
      <c r="O52" s="17"/>
      <c r="P52" s="17"/>
    </row>
    <row r="62" spans="1:23" ht="15">
      <c r="B62" s="199"/>
    </row>
    <row r="63" spans="1:23" ht="15">
      <c r="B63" s="199"/>
    </row>
    <row r="64" spans="1:23" ht="15">
      <c r="B64" s="294"/>
      <c r="C64" s="294"/>
      <c r="D64" s="294"/>
      <c r="E64" s="294"/>
      <c r="F64" s="294"/>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abSelected="1" topLeftCell="A28" zoomScale="115" zoomScaleNormal="115" workbookViewId="0">
      <selection activeCell="R43" sqref="R43"/>
    </sheetView>
  </sheetViews>
  <sheetFormatPr baseColWidth="10" defaultColWidth="11.42578125" defaultRowHeight="14.25"/>
  <cols>
    <col min="1" max="1" width="4.140625" style="50" customWidth="1"/>
    <col min="2" max="2" width="25.7109375" style="17" customWidth="1"/>
    <col min="3" max="8" width="11.140625" style="17" bestFit="1" customWidth="1"/>
    <col min="9" max="14" width="11.140625" style="17" hidden="1" customWidth="1"/>
    <col min="15" max="15" width="12" style="17" bestFit="1" customWidth="1"/>
    <col min="16" max="16" width="10.7109375" style="50"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6" customFormat="1" ht="22.5" customHeight="1">
      <c r="A8" s="54"/>
      <c r="B8" s="258" t="s">
        <v>53</v>
      </c>
      <c r="C8" s="258"/>
      <c r="D8" s="258"/>
      <c r="E8" s="258"/>
      <c r="F8" s="258"/>
      <c r="G8" s="258"/>
      <c r="H8" s="258"/>
      <c r="I8" s="258"/>
      <c r="J8" s="258"/>
      <c r="K8" s="258"/>
      <c r="L8" s="258"/>
      <c r="M8" s="258"/>
      <c r="N8" s="258"/>
      <c r="O8" s="259"/>
      <c r="P8" s="54"/>
      <c r="Q8" s="54"/>
    </row>
    <row r="9" spans="1:18" s="56" customFormat="1" ht="11.25">
      <c r="A9" s="54"/>
      <c r="B9" s="67"/>
      <c r="C9" s="59" t="s">
        <v>40</v>
      </c>
      <c r="D9" s="59" t="s">
        <v>41</v>
      </c>
      <c r="E9" s="59" t="s">
        <v>42</v>
      </c>
      <c r="F9" s="59" t="s">
        <v>43</v>
      </c>
      <c r="G9" s="59" t="s">
        <v>44</v>
      </c>
      <c r="H9" s="59" t="s">
        <v>45</v>
      </c>
      <c r="I9" s="59" t="s">
        <v>46</v>
      </c>
      <c r="J9" s="59" t="s">
        <v>47</v>
      </c>
      <c r="K9" s="59" t="s">
        <v>48</v>
      </c>
      <c r="L9" s="59" t="s">
        <v>73</v>
      </c>
      <c r="M9" s="59" t="s">
        <v>74</v>
      </c>
      <c r="N9" s="59" t="s">
        <v>75</v>
      </c>
      <c r="O9" s="68" t="s">
        <v>2</v>
      </c>
      <c r="P9" s="54"/>
      <c r="Q9" s="54"/>
    </row>
    <row r="10" spans="1:18" s="56" customFormat="1" ht="11.25" customHeight="1">
      <c r="A10" s="54"/>
      <c r="B10" s="138" t="s">
        <v>59</v>
      </c>
      <c r="C10" s="69">
        <f>+'Ingresos Brutos del Juego'!C26</f>
        <v>25784654070</v>
      </c>
      <c r="D10" s="69">
        <f>+'Ingresos Brutos del Juego'!D26</f>
        <v>23931425697</v>
      </c>
      <c r="E10" s="69">
        <f>+'Ingresos Brutos del Juego'!E26</f>
        <v>0</v>
      </c>
      <c r="F10" s="69">
        <f>+'Ingresos Brutos del Juego'!F26</f>
        <v>0</v>
      </c>
      <c r="G10" s="69">
        <f>+'Ingresos Brutos del Juego'!G26</f>
        <v>0</v>
      </c>
      <c r="H10" s="69">
        <f>+'Ingresos Brutos del Juego'!H26</f>
        <v>0</v>
      </c>
      <c r="I10" s="69">
        <f>+'Ingresos Brutos del Juego'!I26</f>
        <v>0</v>
      </c>
      <c r="J10" s="69">
        <f>+'Ingresos Brutos del Juego'!J26</f>
        <v>0</v>
      </c>
      <c r="K10" s="69">
        <f>+'Ingresos Brutos del Juego'!K26</f>
        <v>0</v>
      </c>
      <c r="L10" s="69">
        <f>+'Ingresos Brutos del Juego'!L26</f>
        <v>0</v>
      </c>
      <c r="M10" s="69">
        <f>+'Ingresos Brutos del Juego'!M26</f>
        <v>0</v>
      </c>
      <c r="N10" s="69">
        <f>+'Ingresos Brutos del Juego'!N26</f>
        <v>0</v>
      </c>
      <c r="O10" s="69">
        <f>SUM(C10:N10)</f>
        <v>49716079767</v>
      </c>
      <c r="P10" s="54"/>
      <c r="Q10" s="54"/>
      <c r="R10" s="55"/>
    </row>
    <row r="11" spans="1:18" s="56" customFormat="1" ht="11.25" customHeight="1">
      <c r="A11" s="54"/>
      <c r="B11" s="103" t="s">
        <v>17</v>
      </c>
      <c r="C11" s="115">
        <f>+Impuestos!C26</f>
        <v>4261248498</v>
      </c>
      <c r="D11" s="115">
        <f>+Impuestos!D26</f>
        <v>3955874690</v>
      </c>
      <c r="E11" s="115">
        <f>+Impuestos!E26</f>
        <v>0</v>
      </c>
      <c r="F11" s="115">
        <f>+Impuestos!F26</f>
        <v>0</v>
      </c>
      <c r="G11" s="115">
        <f>+Impuestos!G26</f>
        <v>0</v>
      </c>
      <c r="H11" s="115">
        <f>+Impuestos!H26</f>
        <v>0</v>
      </c>
      <c r="I11" s="115">
        <f>+Impuestos!I26</f>
        <v>0</v>
      </c>
      <c r="J11" s="115">
        <f>+Impuestos!J26</f>
        <v>0</v>
      </c>
      <c r="K11" s="115">
        <f>+Impuestos!K26</f>
        <v>0</v>
      </c>
      <c r="L11" s="115">
        <f>+Impuestos!L26</f>
        <v>0</v>
      </c>
      <c r="M11" s="115">
        <f>+Impuestos!M26</f>
        <v>0</v>
      </c>
      <c r="N11" s="115">
        <f>+Impuestos!N26</f>
        <v>0</v>
      </c>
      <c r="O11" s="115">
        <f>SUM(C11:N11)</f>
        <v>8217123188</v>
      </c>
      <c r="P11" s="54"/>
      <c r="Q11" s="54"/>
      <c r="R11" s="55"/>
    </row>
    <row r="12" spans="1:18" s="56" customFormat="1" ht="11.25" customHeight="1">
      <c r="A12" s="54"/>
      <c r="B12" s="98" t="s">
        <v>18</v>
      </c>
      <c r="C12" s="39">
        <f>+Impuestos!C48</f>
        <v>4116877541</v>
      </c>
      <c r="D12" s="39">
        <f>+Impuestos!D48</f>
        <v>3820983933</v>
      </c>
      <c r="E12" s="39">
        <f>+Impuestos!E48</f>
        <v>0</v>
      </c>
      <c r="F12" s="39">
        <f>+Impuestos!F48</f>
        <v>0</v>
      </c>
      <c r="G12" s="39">
        <f>+Impuestos!G48</f>
        <v>0</v>
      </c>
      <c r="H12" s="39">
        <f>+Impuestos!H48</f>
        <v>0</v>
      </c>
      <c r="I12" s="39">
        <f>+Impuestos!I48</f>
        <v>0</v>
      </c>
      <c r="J12" s="39">
        <f>+Impuestos!J48</f>
        <v>0</v>
      </c>
      <c r="K12" s="39">
        <f>+Impuestos!K48</f>
        <v>0</v>
      </c>
      <c r="L12" s="39">
        <f>+Impuestos!L48</f>
        <v>0</v>
      </c>
      <c r="M12" s="39">
        <f>+Impuestos!M48</f>
        <v>0</v>
      </c>
      <c r="N12" s="39">
        <f>+Impuestos!N48</f>
        <v>0</v>
      </c>
      <c r="O12" s="39">
        <f>SUM(C12:N12)</f>
        <v>7937861474</v>
      </c>
      <c r="P12" s="54"/>
      <c r="Q12" s="54"/>
      <c r="R12" s="55"/>
    </row>
    <row r="13" spans="1:18" s="56" customFormat="1" ht="11.25" customHeight="1">
      <c r="A13" s="54"/>
      <c r="B13" s="128" t="s">
        <v>27</v>
      </c>
      <c r="C13" s="169">
        <f>+Visitas!C26</f>
        <v>482446</v>
      </c>
      <c r="D13" s="169">
        <f>+Visitas!D26</f>
        <v>472141</v>
      </c>
      <c r="E13" s="169">
        <f>+Visitas!E26</f>
        <v>0</v>
      </c>
      <c r="F13" s="169">
        <f>+Visitas!F26</f>
        <v>0</v>
      </c>
      <c r="G13" s="169">
        <f>+Visitas!G26</f>
        <v>0</v>
      </c>
      <c r="H13" s="169">
        <f>+Visitas!H26</f>
        <v>0</v>
      </c>
      <c r="I13" s="169">
        <f>+Visitas!I26</f>
        <v>0</v>
      </c>
      <c r="J13" s="169">
        <f>+Visitas!J26</f>
        <v>0</v>
      </c>
      <c r="K13" s="169">
        <f>+Visitas!K26</f>
        <v>0</v>
      </c>
      <c r="L13" s="169">
        <f>+Visitas!L26</f>
        <v>0</v>
      </c>
      <c r="M13" s="169">
        <f>+Visitas!M26</f>
        <v>0</v>
      </c>
      <c r="N13" s="169">
        <f>+Visitas!N26</f>
        <v>0</v>
      </c>
      <c r="O13" s="126">
        <f>SUM(C13:N13)</f>
        <v>954587</v>
      </c>
      <c r="P13" s="54"/>
      <c r="Q13" s="54"/>
      <c r="R13" s="55"/>
    </row>
    <row r="14" spans="1:18" s="56" customFormat="1" ht="11.25" customHeight="1">
      <c r="A14" s="54"/>
      <c r="B14" s="139" t="s">
        <v>9</v>
      </c>
      <c r="C14" s="170">
        <f>+Visitas!C46</f>
        <v>1518185194</v>
      </c>
      <c r="D14" s="170">
        <f>+Visitas!D46</f>
        <v>1485756905</v>
      </c>
      <c r="E14" s="170">
        <f>+Visitas!E46</f>
        <v>0</v>
      </c>
      <c r="F14" s="170">
        <f>+Visitas!F46</f>
        <v>0</v>
      </c>
      <c r="G14" s="170">
        <f>+Visitas!G46</f>
        <v>0</v>
      </c>
      <c r="H14" s="170">
        <f>+Visitas!H46</f>
        <v>0</v>
      </c>
      <c r="I14" s="170">
        <f>+Visitas!I46</f>
        <v>0</v>
      </c>
      <c r="J14" s="170">
        <f>+Visitas!J46</f>
        <v>0</v>
      </c>
      <c r="K14" s="170">
        <f>+Visitas!K46</f>
        <v>0</v>
      </c>
      <c r="L14" s="170">
        <f>+Visitas!L46</f>
        <v>0</v>
      </c>
      <c r="M14" s="170">
        <f>+Visitas!M46</f>
        <v>0</v>
      </c>
      <c r="N14" s="170">
        <f>+Visitas!N46</f>
        <v>0</v>
      </c>
      <c r="O14" s="127">
        <f>SUM(C14:N14)</f>
        <v>3003942099</v>
      </c>
      <c r="P14" s="54"/>
      <c r="Q14" s="54"/>
      <c r="R14" s="55"/>
    </row>
    <row r="15" spans="1:18" s="56" customFormat="1" ht="11.25" customHeight="1">
      <c r="A15" s="54"/>
      <c r="B15" s="145" t="s">
        <v>10</v>
      </c>
      <c r="C15" s="168">
        <f>+Visitas!C69</f>
        <v>53445.68</v>
      </c>
      <c r="D15" s="168">
        <f>+Visitas!D69</f>
        <v>50687.03</v>
      </c>
      <c r="E15" s="168"/>
      <c r="F15" s="168"/>
      <c r="G15" s="168"/>
      <c r="H15" s="168"/>
      <c r="I15" s="168"/>
      <c r="J15" s="168"/>
      <c r="K15" s="168"/>
      <c r="L15" s="168"/>
      <c r="M15" s="168"/>
      <c r="N15" s="168"/>
      <c r="O15" s="133">
        <f>+O10/O13</f>
        <v>52081.245362654219</v>
      </c>
      <c r="P15" s="54"/>
      <c r="Q15" s="54"/>
      <c r="R15" s="55"/>
    </row>
    <row r="16" spans="1:18" s="56" customFormat="1" ht="11.25" customHeight="1">
      <c r="A16" s="54"/>
      <c r="B16" s="172" t="s">
        <v>85</v>
      </c>
      <c r="C16" s="171">
        <f>+'Retorno Máquinas'!C48</f>
        <v>0.93740000000000001</v>
      </c>
      <c r="D16" s="171">
        <f>+'Retorno Máquinas'!D48</f>
        <v>0.93759999999999999</v>
      </c>
      <c r="E16" s="171"/>
      <c r="F16" s="171"/>
      <c r="G16" s="171"/>
      <c r="H16" s="171"/>
      <c r="I16" s="171"/>
      <c r="J16" s="171"/>
      <c r="K16" s="171"/>
      <c r="L16" s="171"/>
      <c r="M16" s="171"/>
      <c r="N16" s="171"/>
      <c r="O16" s="171">
        <v>0.9375</v>
      </c>
      <c r="P16" s="54"/>
      <c r="Q16" s="54"/>
      <c r="R16" s="55"/>
    </row>
    <row r="17" spans="1:18" s="56" customFormat="1" ht="30" customHeight="1">
      <c r="A17" s="64"/>
      <c r="B17" s="60"/>
      <c r="C17" s="49"/>
      <c r="D17" s="61"/>
      <c r="E17" s="61"/>
      <c r="F17" s="61"/>
      <c r="G17" s="61"/>
      <c r="H17" s="61"/>
      <c r="I17" s="61"/>
      <c r="J17" s="61"/>
      <c r="K17" s="61"/>
      <c r="L17" s="61"/>
      <c r="M17" s="61"/>
      <c r="N17" s="61"/>
      <c r="O17" s="62"/>
      <c r="P17" s="64"/>
      <c r="Q17" s="54"/>
      <c r="R17" s="55"/>
    </row>
    <row r="18" spans="1:18" s="56" customFormat="1" ht="22.5" customHeight="1">
      <c r="A18" s="54"/>
      <c r="B18" s="258" t="s">
        <v>54</v>
      </c>
      <c r="C18" s="258"/>
      <c r="D18" s="258"/>
      <c r="E18" s="258"/>
      <c r="F18" s="258"/>
      <c r="G18" s="258"/>
      <c r="H18" s="258"/>
      <c r="I18" s="258"/>
      <c r="J18" s="258"/>
      <c r="K18" s="258"/>
      <c r="L18" s="258"/>
      <c r="M18" s="258"/>
      <c r="N18" s="258"/>
      <c r="O18" s="259"/>
      <c r="P18" s="54"/>
      <c r="Q18" s="54"/>
      <c r="R18" s="55"/>
    </row>
    <row r="19" spans="1:18" s="56" customFormat="1" ht="11.25">
      <c r="A19" s="54"/>
      <c r="B19" s="67"/>
      <c r="C19" s="59" t="s">
        <v>40</v>
      </c>
      <c r="D19" s="59" t="s">
        <v>41</v>
      </c>
      <c r="E19" s="59" t="s">
        <v>42</v>
      </c>
      <c r="F19" s="59" t="s">
        <v>43</v>
      </c>
      <c r="G19" s="59" t="s">
        <v>44</v>
      </c>
      <c r="H19" s="59" t="s">
        <v>45</v>
      </c>
      <c r="I19" s="59" t="s">
        <v>46</v>
      </c>
      <c r="J19" s="59" t="s">
        <v>47</v>
      </c>
      <c r="K19" s="59" t="s">
        <v>48</v>
      </c>
      <c r="L19" s="59" t="s">
        <v>73</v>
      </c>
      <c r="M19" s="59" t="s">
        <v>74</v>
      </c>
      <c r="N19" s="59" t="s">
        <v>75</v>
      </c>
      <c r="O19" s="68" t="s">
        <v>2</v>
      </c>
      <c r="P19" s="54"/>
      <c r="Q19" s="54"/>
      <c r="R19" s="55"/>
    </row>
    <row r="20" spans="1:18" s="56" customFormat="1" ht="11.25" customHeight="1">
      <c r="A20" s="54"/>
      <c r="B20" s="140" t="s">
        <v>59</v>
      </c>
      <c r="C20" s="130">
        <f>+'Ingresos Brutos del Juego'!C27</f>
        <v>35715290.629544981</v>
      </c>
      <c r="D20" s="130">
        <f>+'Ingresos Brutos del Juego'!D27</f>
        <v>33989410.070824809</v>
      </c>
      <c r="E20" s="130">
        <f>+'Ingresos Brutos del Juego'!E27</f>
        <v>0</v>
      </c>
      <c r="F20" s="130">
        <f>+'Ingresos Brutos del Juego'!F27</f>
        <v>0</v>
      </c>
      <c r="G20" s="130">
        <f>+'Ingresos Brutos del Juego'!G27</f>
        <v>0</v>
      </c>
      <c r="H20" s="130">
        <f>+'Ingresos Brutos del Juego'!H27</f>
        <v>0</v>
      </c>
      <c r="I20" s="130">
        <f>+'Ingresos Brutos del Juego'!I27</f>
        <v>0</v>
      </c>
      <c r="J20" s="130">
        <f>+'Ingresos Brutos del Juego'!J27</f>
        <v>0</v>
      </c>
      <c r="K20" s="130">
        <f>+'Ingresos Brutos del Juego'!K27</f>
        <v>0</v>
      </c>
      <c r="L20" s="130">
        <f>+'Ingresos Brutos del Juego'!L27</f>
        <v>0</v>
      </c>
      <c r="M20" s="130">
        <f>+'Ingresos Brutos del Juego'!M27</f>
        <v>0</v>
      </c>
      <c r="N20" s="130">
        <f>+'Ingresos Brutos del Juego'!N27</f>
        <v>0</v>
      </c>
      <c r="O20" s="131">
        <f>SUM(C20:N20)</f>
        <v>69704700.70036979</v>
      </c>
      <c r="P20" s="54"/>
      <c r="Q20" s="65"/>
      <c r="R20" s="55"/>
    </row>
    <row r="21" spans="1:18" s="56" customFormat="1" ht="11.25" customHeight="1">
      <c r="A21" s="54"/>
      <c r="B21" s="132" t="s">
        <v>17</v>
      </c>
      <c r="C21" s="112">
        <f>+Impuestos!C27</f>
        <v>5902414.9844172029</v>
      </c>
      <c r="D21" s="112">
        <f>+Impuestos!D27</f>
        <v>5618463.7191950651</v>
      </c>
      <c r="E21" s="112">
        <f>+Impuestos!E27</f>
        <v>0</v>
      </c>
      <c r="F21" s="112">
        <f>+Impuestos!F27</f>
        <v>0</v>
      </c>
      <c r="G21" s="112">
        <f>+Impuestos!G27</f>
        <v>0</v>
      </c>
      <c r="H21" s="112">
        <f>+Impuestos!H27</f>
        <v>0</v>
      </c>
      <c r="I21" s="112">
        <f>+Impuestos!I27</f>
        <v>0</v>
      </c>
      <c r="J21" s="112">
        <f>+Impuestos!J27</f>
        <v>0</v>
      </c>
      <c r="K21" s="112">
        <f>+Impuestos!K27</f>
        <v>0</v>
      </c>
      <c r="L21" s="112">
        <f>+Impuestos!L27</f>
        <v>0</v>
      </c>
      <c r="M21" s="112">
        <f>+Impuestos!M27</f>
        <v>0</v>
      </c>
      <c r="N21" s="112">
        <f>+Impuestos!N27</f>
        <v>0</v>
      </c>
      <c r="O21" s="133">
        <f>SUM(C21:N21)</f>
        <v>11520878.703612268</v>
      </c>
      <c r="P21" s="54"/>
      <c r="Q21" s="54"/>
      <c r="R21" s="55"/>
    </row>
    <row r="22" spans="1:18" s="56" customFormat="1" ht="11.25" customHeight="1">
      <c r="A22" s="54"/>
      <c r="B22" s="134" t="s">
        <v>18</v>
      </c>
      <c r="C22" s="135">
        <f>+Impuestos!C49</f>
        <v>5702441.3615901377</v>
      </c>
      <c r="D22" s="135">
        <f>+Impuestos!D49</f>
        <v>5426880.5969654629</v>
      </c>
      <c r="E22" s="135">
        <f>+Impuestos!E49</f>
        <v>0</v>
      </c>
      <c r="F22" s="135">
        <f>+Impuestos!F49</f>
        <v>0</v>
      </c>
      <c r="G22" s="135">
        <f>+Impuestos!G49</f>
        <v>0</v>
      </c>
      <c r="H22" s="135">
        <f>+Impuestos!H49</f>
        <v>0</v>
      </c>
      <c r="I22" s="135">
        <f>+Impuestos!I49</f>
        <v>0</v>
      </c>
      <c r="J22" s="135">
        <f>+Impuestos!J49</f>
        <v>0</v>
      </c>
      <c r="K22" s="135">
        <f>+Impuestos!K49</f>
        <v>0</v>
      </c>
      <c r="L22" s="135">
        <f>+Impuestos!L49</f>
        <v>0</v>
      </c>
      <c r="M22" s="135">
        <f>+Impuestos!M49</f>
        <v>0</v>
      </c>
      <c r="N22" s="135">
        <f>+Impuestos!N49</f>
        <v>0</v>
      </c>
      <c r="O22" s="142">
        <f>SUM(C22:N22)</f>
        <v>11129321.958555602</v>
      </c>
      <c r="P22" s="54"/>
      <c r="Q22" s="54"/>
      <c r="R22" s="55"/>
    </row>
    <row r="23" spans="1:18" s="56" customFormat="1" ht="11.25" customHeight="1">
      <c r="A23" s="54"/>
      <c r="B23" s="132" t="s">
        <v>27</v>
      </c>
      <c r="C23" s="169">
        <f t="shared" ref="C23:H23" si="0">+C13</f>
        <v>482446</v>
      </c>
      <c r="D23" s="169">
        <f t="shared" si="0"/>
        <v>472141</v>
      </c>
      <c r="E23" s="169">
        <f t="shared" si="0"/>
        <v>0</v>
      </c>
      <c r="F23" s="169">
        <f t="shared" si="0"/>
        <v>0</v>
      </c>
      <c r="G23" s="169">
        <f t="shared" si="0"/>
        <v>0</v>
      </c>
      <c r="H23" s="169">
        <f t="shared" si="0"/>
        <v>0</v>
      </c>
      <c r="I23" s="169">
        <f t="shared" ref="I23:J23" si="1">+I13</f>
        <v>0</v>
      </c>
      <c r="J23" s="169">
        <f t="shared" si="1"/>
        <v>0</v>
      </c>
      <c r="K23" s="169">
        <f t="shared" ref="K23:L23" si="2">+K13</f>
        <v>0</v>
      </c>
      <c r="L23" s="169">
        <f t="shared" si="2"/>
        <v>0</v>
      </c>
      <c r="M23" s="169">
        <f t="shared" ref="M23:N23" si="3">+M13</f>
        <v>0</v>
      </c>
      <c r="N23" s="169">
        <f t="shared" si="3"/>
        <v>0</v>
      </c>
      <c r="O23" s="133">
        <f>SUM(C23:N23)</f>
        <v>954587</v>
      </c>
      <c r="P23" s="54"/>
      <c r="Q23" s="54"/>
      <c r="R23" s="55"/>
    </row>
    <row r="24" spans="1:18" s="56" customFormat="1" ht="11.25" customHeight="1">
      <c r="A24" s="54"/>
      <c r="B24" s="141" t="s">
        <v>9</v>
      </c>
      <c r="C24" s="70">
        <f>+Visitas!C47</f>
        <v>2102895.2060391991</v>
      </c>
      <c r="D24" s="70">
        <f>+Visitas!D47</f>
        <v>2110196.0806261152</v>
      </c>
      <c r="E24" s="70">
        <f>+Visitas!E47</f>
        <v>0</v>
      </c>
      <c r="F24" s="70">
        <f>+Visitas!F47</f>
        <v>0</v>
      </c>
      <c r="G24" s="70">
        <f>+Visitas!G47</f>
        <v>0</v>
      </c>
      <c r="H24" s="70">
        <f>+Visitas!H47</f>
        <v>0</v>
      </c>
      <c r="I24" s="70">
        <f>+Visitas!I47</f>
        <v>0</v>
      </c>
      <c r="J24" s="70">
        <f>+Visitas!J47</f>
        <v>0</v>
      </c>
      <c r="K24" s="70">
        <f>+Visitas!K47</f>
        <v>0</v>
      </c>
      <c r="L24" s="70">
        <f>+Visitas!L47</f>
        <v>0</v>
      </c>
      <c r="M24" s="70">
        <f>+Visitas!M47</f>
        <v>0</v>
      </c>
      <c r="N24" s="70">
        <f>+Visitas!N47</f>
        <v>0</v>
      </c>
      <c r="O24" s="127">
        <f>SUM(C24:N24)</f>
        <v>4213091.2866653148</v>
      </c>
      <c r="P24" s="54"/>
      <c r="Q24" s="54"/>
      <c r="R24" s="55"/>
    </row>
    <row r="25" spans="1:18" s="56" customFormat="1" ht="11.25" customHeight="1">
      <c r="A25" s="54"/>
      <c r="B25" s="132" t="s">
        <v>10</v>
      </c>
      <c r="C25" s="136">
        <f>+Visitas!C70</f>
        <v>74.029614239213231</v>
      </c>
      <c r="D25" s="136">
        <f>+Visitas!D70</f>
        <v>71.989954537400124</v>
      </c>
      <c r="E25" s="136"/>
      <c r="F25" s="136"/>
      <c r="G25" s="136"/>
      <c r="H25" s="136"/>
      <c r="I25" s="136"/>
      <c r="J25" s="136"/>
      <c r="K25" s="136"/>
      <c r="L25" s="136"/>
      <c r="M25" s="136"/>
      <c r="N25" s="136"/>
      <c r="O25" s="137">
        <f>ROUND(+O20/O23,2)</f>
        <v>73.02</v>
      </c>
      <c r="P25" s="54"/>
      <c r="Q25" s="54"/>
      <c r="R25" s="55"/>
    </row>
    <row r="26" spans="1:18" s="56" customFormat="1" ht="11.25" customHeight="1">
      <c r="A26" s="54"/>
      <c r="B26" s="146" t="s">
        <v>85</v>
      </c>
      <c r="C26" s="149">
        <f t="shared" ref="C26:D26" si="4">+C16</f>
        <v>0.93740000000000001</v>
      </c>
      <c r="D26" s="149">
        <f t="shared" si="4"/>
        <v>0.93759999999999999</v>
      </c>
      <c r="E26" s="149"/>
      <c r="F26" s="149"/>
      <c r="G26" s="149"/>
      <c r="H26" s="149"/>
      <c r="I26" s="149"/>
      <c r="J26" s="149"/>
      <c r="K26" s="149"/>
      <c r="L26" s="149"/>
      <c r="M26" s="149"/>
      <c r="N26" s="149"/>
      <c r="O26" s="149">
        <v>0.9375</v>
      </c>
      <c r="P26" s="54"/>
      <c r="Q26" s="54"/>
      <c r="R26" s="55"/>
    </row>
    <row r="27" spans="1:18" s="56" customFormat="1" ht="11.25" customHeight="1">
      <c r="A27" s="54"/>
      <c r="B27" s="147" t="s">
        <v>31</v>
      </c>
      <c r="C27" s="148">
        <f>+C38</f>
        <v>721.95</v>
      </c>
      <c r="D27" s="148">
        <f t="shared" ref="D27:N27" si="5">+D38</f>
        <v>704.08476190476188</v>
      </c>
      <c r="E27" s="148">
        <f t="shared" si="5"/>
        <v>1</v>
      </c>
      <c r="F27" s="148">
        <f t="shared" si="5"/>
        <v>1</v>
      </c>
      <c r="G27" s="148">
        <f t="shared" si="5"/>
        <v>1</v>
      </c>
      <c r="H27" s="148">
        <f t="shared" si="5"/>
        <v>1</v>
      </c>
      <c r="I27" s="148">
        <f t="shared" si="5"/>
        <v>1</v>
      </c>
      <c r="J27" s="148">
        <f t="shared" si="5"/>
        <v>1</v>
      </c>
      <c r="K27" s="148">
        <f t="shared" si="5"/>
        <v>1</v>
      </c>
      <c r="L27" s="148">
        <f t="shared" si="5"/>
        <v>1</v>
      </c>
      <c r="M27" s="148">
        <f t="shared" si="5"/>
        <v>1</v>
      </c>
      <c r="N27" s="148">
        <f t="shared" si="5"/>
        <v>1</v>
      </c>
      <c r="O27" s="179"/>
      <c r="P27" s="54"/>
      <c r="Q27" s="54"/>
    </row>
    <row r="28" spans="1:18" ht="28.5" customHeight="1"/>
    <row r="29" spans="1:18" s="1" customFormat="1" ht="22.5" customHeight="1">
      <c r="A29" s="6"/>
      <c r="B29" s="295" t="s">
        <v>116</v>
      </c>
      <c r="C29" s="296"/>
      <c r="D29" s="296"/>
      <c r="E29" s="296"/>
      <c r="F29" s="296"/>
      <c r="G29" s="296"/>
      <c r="H29" s="296"/>
      <c r="I29" s="296"/>
      <c r="J29" s="296"/>
      <c r="K29" s="296"/>
      <c r="L29" s="296"/>
      <c r="M29" s="296"/>
      <c r="N29" s="296"/>
      <c r="O29" s="296"/>
      <c r="P29" s="296"/>
      <c r="Q29" s="6"/>
      <c r="R29" s="6"/>
    </row>
    <row r="30" spans="1:18" s="1" customFormat="1" ht="11.25">
      <c r="A30" s="6"/>
      <c r="B30" s="162" t="s">
        <v>78</v>
      </c>
      <c r="C30" s="25" t="s">
        <v>40</v>
      </c>
      <c r="D30" s="25" t="s">
        <v>41</v>
      </c>
      <c r="E30" s="25" t="s">
        <v>42</v>
      </c>
      <c r="F30" s="25" t="s">
        <v>43</v>
      </c>
      <c r="G30" s="25" t="s">
        <v>44</v>
      </c>
      <c r="H30" s="25" t="s">
        <v>45</v>
      </c>
      <c r="I30" s="25" t="s">
        <v>46</v>
      </c>
      <c r="J30" s="25" t="s">
        <v>47</v>
      </c>
      <c r="K30" s="25" t="s">
        <v>48</v>
      </c>
      <c r="L30" s="25" t="s">
        <v>73</v>
      </c>
      <c r="M30" s="25" t="s">
        <v>74</v>
      </c>
      <c r="N30" s="25" t="s">
        <v>75</v>
      </c>
      <c r="O30" s="25" t="s">
        <v>32</v>
      </c>
      <c r="P30" s="123" t="s">
        <v>33</v>
      </c>
      <c r="Q30" s="6"/>
      <c r="R30" s="6"/>
    </row>
    <row r="31" spans="1:18" s="1" customFormat="1" ht="12" customHeight="1">
      <c r="A31" s="6"/>
      <c r="B31" s="95" t="s">
        <v>79</v>
      </c>
      <c r="C31" s="173">
        <v>1711189350</v>
      </c>
      <c r="D31" s="173">
        <v>1492014050</v>
      </c>
      <c r="E31" s="173"/>
      <c r="F31" s="173"/>
      <c r="G31" s="173"/>
      <c r="H31" s="173"/>
      <c r="I31" s="173"/>
      <c r="J31" s="173"/>
      <c r="K31" s="173"/>
      <c r="L31" s="173"/>
      <c r="M31" s="173"/>
      <c r="N31" s="174"/>
      <c r="O31" s="175">
        <f t="shared" ref="O31:O35" si="6">SUM(C31:N31)</f>
        <v>3203203400</v>
      </c>
      <c r="P31" s="175">
        <v>4489315.5</v>
      </c>
      <c r="Q31" s="6"/>
      <c r="R31" s="6"/>
    </row>
    <row r="32" spans="1:18" s="1" customFormat="1" ht="12" customHeight="1">
      <c r="A32" s="6"/>
      <c r="B32" s="96" t="s">
        <v>80</v>
      </c>
      <c r="C32" s="176">
        <v>2741880200</v>
      </c>
      <c r="D32" s="176">
        <v>2615277450</v>
      </c>
      <c r="E32" s="176"/>
      <c r="F32" s="176"/>
      <c r="G32" s="176"/>
      <c r="H32" s="176"/>
      <c r="I32" s="176"/>
      <c r="J32" s="176"/>
      <c r="K32" s="176"/>
      <c r="L32" s="176"/>
      <c r="M32" s="176"/>
      <c r="N32" s="177"/>
      <c r="O32" s="178">
        <f t="shared" si="6"/>
        <v>5357157650</v>
      </c>
      <c r="P32" s="178">
        <v>7512316.54</v>
      </c>
      <c r="Q32" s="6"/>
      <c r="R32" s="6"/>
    </row>
    <row r="33" spans="2:17" s="6" customFormat="1" ht="12" customHeight="1">
      <c r="B33" s="95" t="s">
        <v>81</v>
      </c>
      <c r="C33" s="173">
        <v>118699400</v>
      </c>
      <c r="D33" s="173">
        <v>92178350</v>
      </c>
      <c r="E33" s="173"/>
      <c r="F33" s="173"/>
      <c r="G33" s="173"/>
      <c r="H33" s="173"/>
      <c r="I33" s="173"/>
      <c r="J33" s="173"/>
      <c r="K33" s="173"/>
      <c r="L33" s="173"/>
      <c r="M33" s="173"/>
      <c r="N33" s="174"/>
      <c r="O33" s="175">
        <f t="shared" si="6"/>
        <v>210877750</v>
      </c>
      <c r="P33" s="175">
        <v>295334.38</v>
      </c>
    </row>
    <row r="34" spans="2:17" s="6" customFormat="1" ht="12" customHeight="1">
      <c r="B34" s="97" t="s">
        <v>82</v>
      </c>
      <c r="C34" s="176">
        <v>21187047045</v>
      </c>
      <c r="D34" s="176">
        <v>19713355422</v>
      </c>
      <c r="E34" s="176"/>
      <c r="F34" s="176"/>
      <c r="G34" s="176"/>
      <c r="H34" s="176"/>
      <c r="I34" s="176"/>
      <c r="J34" s="176"/>
      <c r="K34" s="176"/>
      <c r="L34" s="176"/>
      <c r="M34" s="176"/>
      <c r="N34" s="177"/>
      <c r="O34" s="178">
        <f t="shared" si="6"/>
        <v>40900402467</v>
      </c>
      <c r="P34" s="178">
        <v>57345527.120000005</v>
      </c>
    </row>
    <row r="35" spans="2:17" s="6" customFormat="1" ht="12" customHeight="1">
      <c r="B35" s="95" t="s">
        <v>83</v>
      </c>
      <c r="C35" s="173">
        <v>25838075</v>
      </c>
      <c r="D35" s="173">
        <v>18600425</v>
      </c>
      <c r="E35" s="173"/>
      <c r="F35" s="173"/>
      <c r="G35" s="173"/>
      <c r="H35" s="173"/>
      <c r="I35" s="173"/>
      <c r="J35" s="173"/>
      <c r="K35" s="173"/>
      <c r="L35" s="173"/>
      <c r="M35" s="173"/>
      <c r="N35" s="174"/>
      <c r="O35" s="175">
        <f t="shared" si="6"/>
        <v>44438500</v>
      </c>
      <c r="P35" s="175">
        <v>62207.17</v>
      </c>
    </row>
    <row r="36" spans="2:17" s="6" customFormat="1" ht="18" customHeight="1">
      <c r="B36" s="180" t="s">
        <v>2</v>
      </c>
      <c r="C36" s="181">
        <f t="shared" ref="C36:D36" si="7">SUM(C31:C35)</f>
        <v>25784654070</v>
      </c>
      <c r="D36" s="181">
        <f t="shared" si="7"/>
        <v>23931425697</v>
      </c>
      <c r="E36" s="181">
        <f t="shared" ref="E36:J36" si="8">SUM(E31:E35)</f>
        <v>0</v>
      </c>
      <c r="F36" s="181">
        <f t="shared" si="8"/>
        <v>0</v>
      </c>
      <c r="G36" s="181">
        <f t="shared" si="8"/>
        <v>0</v>
      </c>
      <c r="H36" s="181">
        <f t="shared" si="8"/>
        <v>0</v>
      </c>
      <c r="I36" s="181">
        <f t="shared" si="8"/>
        <v>0</v>
      </c>
      <c r="J36" s="181">
        <f t="shared" si="8"/>
        <v>0</v>
      </c>
      <c r="K36" s="181">
        <f t="shared" ref="K36:L36" si="9">SUM(K31:K35)</f>
        <v>0</v>
      </c>
      <c r="L36" s="181">
        <f t="shared" si="9"/>
        <v>0</v>
      </c>
      <c r="M36" s="181">
        <f t="shared" ref="M36:N36" si="10">SUM(M31:M35)</f>
        <v>0</v>
      </c>
      <c r="N36" s="181">
        <f t="shared" si="10"/>
        <v>0</v>
      </c>
      <c r="O36" s="181">
        <f>SUM(C36:N36)</f>
        <v>49716079767</v>
      </c>
      <c r="P36" s="181">
        <f>SUM(P31:P35)</f>
        <v>69704700.710000008</v>
      </c>
    </row>
    <row r="37" spans="2:17" s="6" customFormat="1" ht="18" customHeight="1">
      <c r="B37" s="88" t="s">
        <v>8</v>
      </c>
      <c r="C37" s="88">
        <f t="shared" ref="C37:D37" si="11">C36/C38</f>
        <v>35715290.629544981</v>
      </c>
      <c r="D37" s="88">
        <f t="shared" si="11"/>
        <v>33989410.070824809</v>
      </c>
      <c r="E37" s="88">
        <f t="shared" ref="E37:N37" si="12">E36/E38</f>
        <v>0</v>
      </c>
      <c r="F37" s="88">
        <f t="shared" si="12"/>
        <v>0</v>
      </c>
      <c r="G37" s="88">
        <f t="shared" si="12"/>
        <v>0</v>
      </c>
      <c r="H37" s="88">
        <f t="shared" si="12"/>
        <v>0</v>
      </c>
      <c r="I37" s="88">
        <f t="shared" si="12"/>
        <v>0</v>
      </c>
      <c r="J37" s="88">
        <f t="shared" si="12"/>
        <v>0</v>
      </c>
      <c r="K37" s="88">
        <f t="shared" si="12"/>
        <v>0</v>
      </c>
      <c r="L37" s="88">
        <f t="shared" si="12"/>
        <v>0</v>
      </c>
      <c r="M37" s="88">
        <f t="shared" si="12"/>
        <v>0</v>
      </c>
      <c r="N37" s="88">
        <f t="shared" si="12"/>
        <v>0</v>
      </c>
      <c r="O37" s="181">
        <f>SUM(C37:N37)</f>
        <v>69704700.70036979</v>
      </c>
      <c r="P37" s="88"/>
    </row>
    <row r="38" spans="2:17" s="6" customFormat="1" ht="16.5" customHeight="1">
      <c r="B38" s="88" t="s">
        <v>30</v>
      </c>
      <c r="C38" s="106">
        <f>+'Retorno Máquinas'!C28</f>
        <v>721.95</v>
      </c>
      <c r="D38" s="106">
        <f>+'Retorno Máquinas'!D28</f>
        <v>704.08476190476188</v>
      </c>
      <c r="E38" s="106">
        <f>+'Retorno Máquinas'!E28</f>
        <v>1</v>
      </c>
      <c r="F38" s="106">
        <f>+'Retorno Máquinas'!F28</f>
        <v>1</v>
      </c>
      <c r="G38" s="106">
        <f>+'Retorno Máquinas'!G28</f>
        <v>1</v>
      </c>
      <c r="H38" s="106">
        <f>+'Retorno Máquinas'!H28</f>
        <v>1</v>
      </c>
      <c r="I38" s="106">
        <f>+'Retorno Máquinas'!I28</f>
        <v>1</v>
      </c>
      <c r="J38" s="106">
        <f>+'Retorno Máquinas'!J28</f>
        <v>1</v>
      </c>
      <c r="K38" s="106">
        <f>+'Retorno Máquinas'!K28</f>
        <v>1</v>
      </c>
      <c r="L38" s="106">
        <f>+'Retorno Máquinas'!L28</f>
        <v>1</v>
      </c>
      <c r="M38" s="106">
        <f>+'Retorno Máquinas'!M28</f>
        <v>1</v>
      </c>
      <c r="N38" s="106">
        <f>+'Retorno Máquinas'!N28</f>
        <v>1</v>
      </c>
      <c r="O38" s="89"/>
      <c r="P38" s="89"/>
    </row>
    <row r="39" spans="2:17" s="6" customFormat="1" ht="22.5" customHeight="1">
      <c r="B39" s="1"/>
      <c r="C39" s="1"/>
      <c r="D39" s="1"/>
      <c r="E39" s="1"/>
      <c r="F39" s="1"/>
      <c r="G39" s="1"/>
      <c r="H39" s="1"/>
      <c r="I39" s="1"/>
      <c r="J39" s="1"/>
      <c r="K39" s="1"/>
      <c r="L39" s="1"/>
      <c r="M39" s="1"/>
      <c r="N39" s="1"/>
      <c r="O39" s="1"/>
      <c r="P39" s="1"/>
    </row>
    <row r="40" spans="2:17" s="6" customFormat="1" ht="22.5" customHeight="1">
      <c r="B40" s="297" t="s">
        <v>84</v>
      </c>
      <c r="C40" s="298"/>
      <c r="D40" s="298"/>
      <c r="E40" s="298"/>
      <c r="F40" s="298"/>
      <c r="G40" s="298"/>
      <c r="H40" s="298"/>
      <c r="I40" s="298"/>
      <c r="J40" s="298"/>
      <c r="K40" s="298"/>
      <c r="L40" s="298"/>
      <c r="M40" s="298"/>
      <c r="N40" s="298"/>
      <c r="O40" s="299"/>
      <c r="P40" s="1"/>
    </row>
    <row r="41" spans="2:17" s="6" customFormat="1" ht="11.25">
      <c r="B41" s="162" t="s">
        <v>78</v>
      </c>
      <c r="C41" s="25" t="s">
        <v>40</v>
      </c>
      <c r="D41" s="25" t="s">
        <v>41</v>
      </c>
      <c r="E41" s="25" t="s">
        <v>42</v>
      </c>
      <c r="F41" s="25" t="s">
        <v>43</v>
      </c>
      <c r="G41" s="25" t="s">
        <v>44</v>
      </c>
      <c r="H41" s="25" t="s">
        <v>45</v>
      </c>
      <c r="I41" s="25" t="s">
        <v>46</v>
      </c>
      <c r="J41" s="25" t="s">
        <v>47</v>
      </c>
      <c r="K41" s="25" t="s">
        <v>48</v>
      </c>
      <c r="L41" s="25" t="s">
        <v>73</v>
      </c>
      <c r="M41" s="25" t="s">
        <v>74</v>
      </c>
      <c r="N41" s="25" t="s">
        <v>75</v>
      </c>
      <c r="O41" s="163" t="s">
        <v>2</v>
      </c>
      <c r="P41" s="1"/>
    </row>
    <row r="42" spans="2:17" s="6" customFormat="1" ht="12" customHeight="1">
      <c r="B42" s="95" t="s">
        <v>79</v>
      </c>
      <c r="C42" s="107">
        <v>6.6360000000000002E-2</v>
      </c>
      <c r="D42" s="107">
        <v>6.2350000000000003E-2</v>
      </c>
      <c r="E42" s="107"/>
      <c r="F42" s="107"/>
      <c r="G42" s="107"/>
      <c r="H42" s="107"/>
      <c r="I42" s="107"/>
      <c r="J42" s="107"/>
      <c r="K42" s="107"/>
      <c r="L42" s="107"/>
      <c r="M42" s="107"/>
      <c r="N42" s="107"/>
      <c r="O42" s="107">
        <v>6.4429927198849407E-2</v>
      </c>
      <c r="P42" s="1"/>
      <c r="Q42" s="221"/>
    </row>
    <row r="43" spans="2:17" s="6" customFormat="1" ht="12" customHeight="1">
      <c r="B43" s="96" t="s">
        <v>80</v>
      </c>
      <c r="C43" s="108">
        <v>0.10634</v>
      </c>
      <c r="D43" s="108">
        <v>0.10928</v>
      </c>
      <c r="E43" s="108"/>
      <c r="F43" s="108"/>
      <c r="G43" s="108"/>
      <c r="H43" s="108"/>
      <c r="I43" s="108"/>
      <c r="J43" s="108"/>
      <c r="K43" s="108"/>
      <c r="L43" s="108"/>
      <c r="M43" s="108"/>
      <c r="N43" s="108"/>
      <c r="O43" s="108">
        <v>0.1077550296625744</v>
      </c>
      <c r="P43" s="1"/>
    </row>
    <row r="44" spans="2:17" s="6" customFormat="1" ht="12" customHeight="1">
      <c r="B44" s="95" t="s">
        <v>81</v>
      </c>
      <c r="C44" s="107">
        <v>4.5999999999999999E-3</v>
      </c>
      <c r="D44" s="107">
        <v>3.8999999999999998E-3</v>
      </c>
      <c r="E44" s="107"/>
      <c r="F44" s="107"/>
      <c r="G44" s="107"/>
      <c r="H44" s="107"/>
      <c r="I44" s="107"/>
      <c r="J44" s="107"/>
      <c r="K44" s="107"/>
      <c r="L44" s="107"/>
      <c r="M44" s="107"/>
      <c r="N44" s="107"/>
      <c r="O44" s="107">
        <v>4.2416407526156986E-3</v>
      </c>
      <c r="P44" s="1"/>
    </row>
    <row r="45" spans="2:17" s="6" customFormat="1" ht="12" customHeight="1">
      <c r="B45" s="97" t="s">
        <v>82</v>
      </c>
      <c r="C45" s="108">
        <v>0.82169000000000003</v>
      </c>
      <c r="D45" s="108">
        <v>0.82374000000000003</v>
      </c>
      <c r="E45" s="108"/>
      <c r="F45" s="108"/>
      <c r="G45" s="108"/>
      <c r="H45" s="108"/>
      <c r="I45" s="108"/>
      <c r="J45" s="108"/>
      <c r="K45" s="108"/>
      <c r="L45" s="108"/>
      <c r="M45" s="108"/>
      <c r="N45" s="108"/>
      <c r="O45" s="108">
        <v>0.82267955676884297</v>
      </c>
      <c r="P45" s="1"/>
    </row>
    <row r="46" spans="2:17" s="6" customFormat="1" ht="12" customHeight="1">
      <c r="B46" s="95" t="s">
        <v>83</v>
      </c>
      <c r="C46" s="107">
        <v>1E-3</v>
      </c>
      <c r="D46" s="107">
        <v>7.7999999999999999E-4</v>
      </c>
      <c r="E46" s="107"/>
      <c r="F46" s="107"/>
      <c r="G46" s="107"/>
      <c r="H46" s="107"/>
      <c r="I46" s="107"/>
      <c r="J46" s="107"/>
      <c r="K46" s="107"/>
      <c r="L46" s="107"/>
      <c r="M46" s="107"/>
      <c r="N46" s="107"/>
      <c r="O46" s="107">
        <v>8.9384561711756093E-4</v>
      </c>
      <c r="P46" s="1"/>
    </row>
    <row r="47" spans="2:17" s="6" customFormat="1" ht="18" customHeight="1">
      <c r="B47" s="164" t="s">
        <v>2</v>
      </c>
      <c r="C47" s="165">
        <f t="shared" ref="C47:N47" si="13">SUM(C42:C46)</f>
        <v>0.99999000000000005</v>
      </c>
      <c r="D47" s="165">
        <f t="shared" si="13"/>
        <v>1.0000499999999999</v>
      </c>
      <c r="E47" s="165">
        <f t="shared" si="13"/>
        <v>0</v>
      </c>
      <c r="F47" s="165">
        <f t="shared" si="13"/>
        <v>0</v>
      </c>
      <c r="G47" s="165">
        <f t="shared" si="13"/>
        <v>0</v>
      </c>
      <c r="H47" s="165">
        <f t="shared" si="13"/>
        <v>0</v>
      </c>
      <c r="I47" s="165">
        <f t="shared" si="13"/>
        <v>0</v>
      </c>
      <c r="J47" s="165">
        <f t="shared" si="13"/>
        <v>0</v>
      </c>
      <c r="K47" s="165">
        <f t="shared" si="13"/>
        <v>0</v>
      </c>
      <c r="L47" s="165">
        <f t="shared" si="13"/>
        <v>0</v>
      </c>
      <c r="M47" s="165">
        <f t="shared" si="13"/>
        <v>0</v>
      </c>
      <c r="N47" s="165">
        <f t="shared" si="13"/>
        <v>0</v>
      </c>
      <c r="O47" s="166">
        <v>1</v>
      </c>
      <c r="P47" s="1"/>
    </row>
    <row r="49" spans="3:16">
      <c r="C49" s="120"/>
      <c r="D49" s="120"/>
      <c r="J49" s="120"/>
      <c r="K49" s="120"/>
      <c r="L49" s="120"/>
      <c r="M49" s="120"/>
      <c r="N49" s="120"/>
      <c r="O49" s="196"/>
      <c r="P49" s="196"/>
    </row>
    <row r="50" spans="3:16">
      <c r="O50" s="196"/>
      <c r="P50" s="196"/>
    </row>
    <row r="51" spans="3:16">
      <c r="O51" s="196"/>
      <c r="P51" s="196"/>
    </row>
    <row r="52" spans="3:16">
      <c r="O52" s="196"/>
      <c r="P52" s="196"/>
    </row>
    <row r="53" spans="3:16">
      <c r="O53" s="196"/>
      <c r="P53" s="196"/>
    </row>
    <row r="54" spans="3:16">
      <c r="C54" s="66"/>
    </row>
    <row r="59" spans="3:16">
      <c r="L59" s="120"/>
      <c r="M59" s="120"/>
      <c r="N59" s="120"/>
      <c r="O59" s="120"/>
      <c r="P59" s="120"/>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Superintendencia de Casinos de Juego.</cp:lastModifiedBy>
  <cp:lastPrinted>2015-12-29T14:27:12Z</cp:lastPrinted>
  <dcterms:created xsi:type="dcterms:W3CDTF">2009-04-09T13:46:36Z</dcterms:created>
  <dcterms:modified xsi:type="dcterms:W3CDTF">2016-03-24T21:25:25Z</dcterms:modified>
</cp:coreProperties>
</file>