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5940" windowWidth="19260" windowHeight="6000" tabRatio="931"/>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Impuestos!$A$1:$Q$48</definedName>
    <definedName name="_xlnm.Print_Area" localSheetId="0">Indice!$A$1:$E$28</definedName>
    <definedName name="_xlnm.Print_Area" localSheetId="4">'Ingresos Brutos del Juego'!$A$1:$R$27</definedName>
    <definedName name="_xlnm.Print_Area" localSheetId="1">'Oferta de Juegos'!$A$1:$I$28</definedName>
    <definedName name="_xlnm.Print_Area" localSheetId="2">'Parque de Máquinas'!$A$1:$P$28</definedName>
    <definedName name="_xlnm.Print_Area" localSheetId="3">'Posiciones de Juego'!$A$1:$J$67</definedName>
    <definedName name="_xlnm.Print_Area" localSheetId="8">'Resumen Industria'!$A$1:$Q$48</definedName>
    <definedName name="_xlnm.Print_Area" localSheetId="7">'Retorno Máquinas'!$A$1:$Q$47</definedName>
    <definedName name="_xlnm.Print_Area" localSheetId="6">Visitas!$A$1:$Q$68</definedName>
  </definedNames>
  <calcPr calcId="125725"/>
</workbook>
</file>

<file path=xl/calcChain.xml><?xml version="1.0" encoding="utf-8"?>
<calcChain xmlns="http://schemas.openxmlformats.org/spreadsheetml/2006/main">
  <c r="D47" i="4"/>
  <c r="D42"/>
  <c r="D43"/>
  <c r="D44"/>
  <c r="D45"/>
  <c r="D46"/>
  <c r="D47" i="7"/>
  <c r="D25" i="4"/>
  <c r="D16"/>
  <c r="D26" s="1"/>
  <c r="D15"/>
  <c r="D20"/>
  <c r="D10"/>
  <c r="D26" i="1"/>
  <c r="C43" i="4"/>
  <c r="C44"/>
  <c r="C45"/>
  <c r="C46"/>
  <c r="C42"/>
  <c r="O16"/>
  <c r="O26" s="1"/>
  <c r="C16"/>
  <c r="C26" s="1"/>
  <c r="C25"/>
  <c r="C15"/>
  <c r="C14"/>
  <c r="C13"/>
  <c r="C23" s="1"/>
  <c r="C12"/>
  <c r="C11"/>
  <c r="C20"/>
  <c r="C10"/>
  <c r="O47" i="7"/>
  <c r="C47"/>
  <c r="E27" i="2" l="1"/>
  <c r="E46" i="3" s="1"/>
  <c r="F27" i="2"/>
  <c r="F46" i="3" s="1"/>
  <c r="G27" i="2"/>
  <c r="G46" i="3" s="1"/>
  <c r="H27" i="2"/>
  <c r="H46" i="3" s="1"/>
  <c r="I27" i="2"/>
  <c r="I46" i="3" s="1"/>
  <c r="J27" i="2"/>
  <c r="J46" i="3" s="1"/>
  <c r="K27" i="2"/>
  <c r="K46" i="3" s="1"/>
  <c r="L27" i="2"/>
  <c r="L46" i="3" s="1"/>
  <c r="M27" i="2"/>
  <c r="M46" i="3" s="1"/>
  <c r="N27" i="2"/>
  <c r="N46" i="3" s="1"/>
  <c r="D27" i="2"/>
  <c r="C27"/>
  <c r="C46" i="3" s="1"/>
  <c r="O11" i="8"/>
  <c r="O12"/>
  <c r="O13"/>
  <c r="O14"/>
  <c r="O15"/>
  <c r="O16"/>
  <c r="O17"/>
  <c r="O18"/>
  <c r="O19"/>
  <c r="O20"/>
  <c r="O21"/>
  <c r="O22"/>
  <c r="O23"/>
  <c r="O24"/>
  <c r="O25"/>
  <c r="G26"/>
  <c r="D48" i="2" l="1"/>
  <c r="D26"/>
  <c r="D21" i="4" s="1"/>
  <c r="C48" i="2"/>
  <c r="D46" i="3"/>
  <c r="C27" i="7"/>
  <c r="C38" i="4" s="1"/>
  <c r="C27" s="1"/>
  <c r="C68" i="3"/>
  <c r="M27" i="7"/>
  <c r="M38" i="4" s="1"/>
  <c r="M27" s="1"/>
  <c r="M68" i="3"/>
  <c r="K27" i="7"/>
  <c r="K38" i="4" s="1"/>
  <c r="K27" s="1"/>
  <c r="K68" i="3"/>
  <c r="I27" i="7"/>
  <c r="I38" i="4" s="1"/>
  <c r="I27" s="1"/>
  <c r="I68" i="3"/>
  <c r="G27" i="7"/>
  <c r="G38" i="4" s="1"/>
  <c r="G27" s="1"/>
  <c r="G68" i="3"/>
  <c r="E27" i="7"/>
  <c r="E38" i="4" s="1"/>
  <c r="E27" s="1"/>
  <c r="E68" i="3"/>
  <c r="N27" i="7"/>
  <c r="N38" i="4" s="1"/>
  <c r="N27" s="1"/>
  <c r="N68" i="3"/>
  <c r="L27" i="7"/>
  <c r="L38" i="4" s="1"/>
  <c r="L27" s="1"/>
  <c r="L68" i="3"/>
  <c r="J27" i="7"/>
  <c r="J38" i="4" s="1"/>
  <c r="J27" s="1"/>
  <c r="J68" i="3"/>
  <c r="H27" i="7"/>
  <c r="H38" i="4" s="1"/>
  <c r="H27" s="1"/>
  <c r="H68" i="3"/>
  <c r="F27" i="7"/>
  <c r="F38" i="4" s="1"/>
  <c r="F27" s="1"/>
  <c r="F68" i="3"/>
  <c r="N48" i="2"/>
  <c r="L48"/>
  <c r="J48"/>
  <c r="H48"/>
  <c r="F48"/>
  <c r="D68" i="3"/>
  <c r="M48" i="2"/>
  <c r="K48"/>
  <c r="I48"/>
  <c r="G48"/>
  <c r="E48"/>
  <c r="D27" i="7" l="1"/>
  <c r="D38" i="4" s="1"/>
  <c r="D45" i="3"/>
  <c r="D24" i="4" s="1"/>
  <c r="D36"/>
  <c r="D27" l="1"/>
  <c r="D37"/>
  <c r="B67" i="12"/>
  <c r="C47" i="4" l="1"/>
  <c r="C36"/>
  <c r="C37" s="1"/>
  <c r="O37" s="1"/>
  <c r="O35"/>
  <c r="O34"/>
  <c r="O33"/>
  <c r="O32"/>
  <c r="O31"/>
  <c r="P36" l="1"/>
  <c r="O36"/>
  <c r="O45" s="1"/>
  <c r="O46" l="1"/>
  <c r="O43"/>
  <c r="O42"/>
  <c r="O47" s="1"/>
  <c r="O44"/>
  <c r="B28" i="8"/>
  <c r="B27" i="12"/>
  <c r="O24" i="7"/>
  <c r="O23"/>
  <c r="O22"/>
  <c r="O21"/>
  <c r="O20"/>
  <c r="O19"/>
  <c r="O18"/>
  <c r="O17"/>
  <c r="O16"/>
  <c r="O15"/>
  <c r="O14"/>
  <c r="O13"/>
  <c r="O12"/>
  <c r="O11"/>
  <c r="O10"/>
  <c r="O43" i="3"/>
  <c r="O42"/>
  <c r="O41"/>
  <c r="O40"/>
  <c r="O39"/>
  <c r="O38"/>
  <c r="O37"/>
  <c r="O36"/>
  <c r="O35"/>
  <c r="O34"/>
  <c r="O33"/>
  <c r="O32"/>
  <c r="O31"/>
  <c r="O30"/>
  <c r="O29"/>
  <c r="O45" i="2"/>
  <c r="O44"/>
  <c r="O43"/>
  <c r="O42"/>
  <c r="O41"/>
  <c r="O40"/>
  <c r="O39"/>
  <c r="O38"/>
  <c r="O37"/>
  <c r="O36"/>
  <c r="O35"/>
  <c r="O34"/>
  <c r="O33"/>
  <c r="O32"/>
  <c r="O31"/>
  <c r="O24"/>
  <c r="O23"/>
  <c r="O22"/>
  <c r="O21"/>
  <c r="O20"/>
  <c r="O19"/>
  <c r="O18"/>
  <c r="O17"/>
  <c r="O16"/>
  <c r="O15"/>
  <c r="O14"/>
  <c r="O13"/>
  <c r="O12"/>
  <c r="O11"/>
  <c r="O10"/>
  <c r="I13" i="12"/>
  <c r="I14"/>
  <c r="I15"/>
  <c r="I16"/>
  <c r="I17"/>
  <c r="I18"/>
  <c r="I19"/>
  <c r="I20"/>
  <c r="I21"/>
  <c r="I22"/>
  <c r="I23"/>
  <c r="I24"/>
  <c r="I25"/>
  <c r="I12"/>
  <c r="I11"/>
  <c r="H26"/>
  <c r="G26"/>
  <c r="F26"/>
  <c r="E26"/>
  <c r="D26"/>
  <c r="I26" l="1"/>
  <c r="H26" i="11" l="1"/>
  <c r="G26"/>
  <c r="F26"/>
  <c r="E26"/>
  <c r="D26"/>
  <c r="N26" i="8" l="1"/>
  <c r="M26"/>
  <c r="L26"/>
  <c r="K26"/>
  <c r="J26"/>
  <c r="I26"/>
  <c r="H26"/>
  <c r="F26"/>
  <c r="E26"/>
  <c r="D26"/>
  <c r="C26"/>
  <c r="O26" l="1"/>
  <c r="G27" s="1"/>
  <c r="P12" l="1"/>
  <c r="P23"/>
  <c r="F27"/>
  <c r="C27"/>
  <c r="P19"/>
  <c r="J27"/>
  <c r="K27"/>
  <c r="N27"/>
  <c r="P17"/>
  <c r="P25"/>
  <c r="P21"/>
  <c r="M27"/>
  <c r="I27"/>
  <c r="D27"/>
  <c r="L27"/>
  <c r="H27"/>
  <c r="P13"/>
  <c r="E27"/>
  <c r="P15"/>
  <c r="P11"/>
  <c r="P24"/>
  <c r="P14"/>
  <c r="P18"/>
  <c r="P22"/>
  <c r="P20"/>
  <c r="P16"/>
  <c r="N25" i="7"/>
  <c r="O27" i="8" l="1"/>
  <c r="P26"/>
  <c r="N44" i="3"/>
  <c r="N25"/>
  <c r="N46" i="2"/>
  <c r="N25"/>
  <c r="M25" i="7" l="1"/>
  <c r="M44" i="3"/>
  <c r="M25"/>
  <c r="M46" i="2"/>
  <c r="M25"/>
  <c r="L44" i="3" l="1"/>
  <c r="L25"/>
  <c r="L25" i="7" l="1"/>
  <c r="L46" i="2"/>
  <c r="P46"/>
  <c r="L25"/>
  <c r="O24" i="1"/>
  <c r="O23"/>
  <c r="O22"/>
  <c r="O21"/>
  <c r="O20"/>
  <c r="O19"/>
  <c r="O18"/>
  <c r="O17"/>
  <c r="O16"/>
  <c r="O15"/>
  <c r="O14"/>
  <c r="O13"/>
  <c r="O12"/>
  <c r="O11"/>
  <c r="O10"/>
  <c r="K25" i="7"/>
  <c r="K44" i="3"/>
  <c r="K25"/>
  <c r="P25" i="2"/>
  <c r="K46"/>
  <c r="K25"/>
  <c r="K25" i="1"/>
  <c r="J25" i="7"/>
  <c r="J44" i="3"/>
  <c r="J25"/>
  <c r="O13"/>
  <c r="O14"/>
  <c r="J46" i="2"/>
  <c r="J25"/>
  <c r="I25" i="7"/>
  <c r="I44" i="3"/>
  <c r="I25"/>
  <c r="I46" i="2"/>
  <c r="I25"/>
  <c r="I25" i="1"/>
  <c r="J25"/>
  <c r="L25"/>
  <c r="M25"/>
  <c r="N25"/>
  <c r="H25" i="7"/>
  <c r="H44" i="3"/>
  <c r="H25"/>
  <c r="H25" i="2"/>
  <c r="H46"/>
  <c r="H25" i="1"/>
  <c r="G25" i="7"/>
  <c r="F25"/>
  <c r="E25"/>
  <c r="D25"/>
  <c r="D26" s="1"/>
  <c r="C25"/>
  <c r="C26" s="1"/>
  <c r="D44" i="3"/>
  <c r="D14" i="4" s="1"/>
  <c r="E44" i="3"/>
  <c r="F44"/>
  <c r="G44"/>
  <c r="C44"/>
  <c r="C45" s="1"/>
  <c r="C24" i="4" s="1"/>
  <c r="D25" i="3"/>
  <c r="D13" i="4" s="1"/>
  <c r="D23" s="1"/>
  <c r="E25" i="3"/>
  <c r="F25"/>
  <c r="G25"/>
  <c r="C25"/>
  <c r="D46" i="2"/>
  <c r="E46"/>
  <c r="F46"/>
  <c r="G46"/>
  <c r="C46"/>
  <c r="C47" s="1"/>
  <c r="C22" i="4" s="1"/>
  <c r="D25" i="2"/>
  <c r="D11" i="4" s="1"/>
  <c r="O11" s="1"/>
  <c r="E25" i="2"/>
  <c r="F25"/>
  <c r="G25"/>
  <c r="C25"/>
  <c r="C26" s="1"/>
  <c r="C21" i="4" s="1"/>
  <c r="O21" s="1"/>
  <c r="D25" i="1"/>
  <c r="E25"/>
  <c r="F25"/>
  <c r="G25"/>
  <c r="C25"/>
  <c r="C26" s="1"/>
  <c r="O10" i="3"/>
  <c r="O24" i="4"/>
  <c r="O23"/>
  <c r="O20"/>
  <c r="O14"/>
  <c r="O13"/>
  <c r="O10"/>
  <c r="O24" i="3"/>
  <c r="O15"/>
  <c r="O16"/>
  <c r="O17"/>
  <c r="O18"/>
  <c r="O19"/>
  <c r="O20"/>
  <c r="O21"/>
  <c r="O22"/>
  <c r="O23"/>
  <c r="O12"/>
  <c r="O11"/>
  <c r="P25" i="1"/>
  <c r="D47" i="2" l="1"/>
  <c r="D22" i="4" s="1"/>
  <c r="O22" s="1"/>
  <c r="D12"/>
  <c r="O12" s="1"/>
  <c r="O26" i="1"/>
  <c r="O47" i="2"/>
  <c r="O26"/>
  <c r="O15" i="4"/>
  <c r="O26" i="7"/>
  <c r="O25"/>
  <c r="O25" i="2"/>
  <c r="O44" i="3"/>
  <c r="O25" i="4"/>
  <c r="P25" i="7"/>
  <c r="O46" i="2"/>
  <c r="O25" i="3"/>
  <c r="O25" i="1"/>
  <c r="O45" i="3"/>
  <c r="P44"/>
</calcChain>
</file>

<file path=xl/sharedStrings.xml><?xml version="1.0" encoding="utf-8"?>
<sst xmlns="http://schemas.openxmlformats.org/spreadsheetml/2006/main" count="593" uniqueCount="156">
  <si>
    <t>Oct</t>
  </si>
  <si>
    <t>Nov</t>
  </si>
  <si>
    <t>Dic</t>
  </si>
  <si>
    <t>Total</t>
  </si>
  <si>
    <t>Enjoy Antofagasta</t>
  </si>
  <si>
    <t>Casino de Colchagua</t>
  </si>
  <si>
    <t>Gran Casino de Talca</t>
  </si>
  <si>
    <t>Termas de Chillán</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</si>
  <si>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</si>
  <si>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</si>
  <si>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</si>
  <si>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</si>
  <si>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</si>
  <si>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</si>
  <si>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</si>
  <si>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</si>
  <si>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</si>
  <si>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</si>
  <si>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</si>
  <si>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</si>
  <si>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</si>
  <si>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</si>
  <si>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</si>
  <si>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</si>
  <si>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</si>
  <si>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</si>
  <si>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</si>
  <si>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</si>
  <si>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</si>
  <si>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</si>
  <si>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</si>
  <si>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</si>
  <si>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</si>
  <si>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</si>
  <si>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</si>
  <si>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</si>
  <si>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</si>
  <si>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</si>
  <si>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</si>
  <si>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</si>
  <si>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de Juego de Rinconada</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</si>
  <si>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</si>
  <si>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</si>
  <si>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</si>
  <si>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</si>
  <si>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</si>
  <si>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</si>
  <si>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</si>
  <si>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</si>
  <si>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</si>
  <si>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</si>
  <si>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</si>
  <si>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</si>
  <si>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</si>
  <si>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</si>
  <si>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</si>
  <si>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PORCENTAJE DE RETORNO REAL A CLIENTES EN MÁQUINAS DE AZAR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</si>
  <si>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</si>
  <si>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</si>
  <si>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</si>
  <si>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</si>
  <si>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</si>
  <si>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</si>
  <si>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</si>
  <si>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</si>
  <si>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</si>
  <si>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</si>
  <si>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</si>
  <si>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</si>
  <si>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</si>
  <si>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</si>
  <si>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</si>
  <si>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</si>
  <si>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</si>
  <si>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</si>
  <si>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</si>
  <si>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</si>
  <si>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</si>
  <si>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</si>
  <si>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</si>
  <si>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</si>
  <si>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</si>
  <si>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</si>
  <si>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</si>
  <si>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</si>
  <si>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ATRONIC</t>
  </si>
  <si>
    <t>BALLY</t>
  </si>
  <si>
    <t>ID Interactive</t>
  </si>
  <si>
    <t>IGT</t>
  </si>
  <si>
    <t>KONAMI</t>
  </si>
  <si>
    <t>MERKUR</t>
  </si>
  <si>
    <t>NOVOMATIC</t>
  </si>
  <si>
    <t>UNDESA</t>
  </si>
  <si>
    <t>WILLIAMS</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</si>
  <si>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</si>
  <si>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</si>
  <si>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</si>
  <si>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</si>
  <si>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</si>
  <si>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</si>
  <si>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</si>
  <si>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</si>
  <si>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</si>
  <si>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</si>
  <si>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</si>
  <si>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</si>
  <si>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</si>
  <si>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</si>
  <si>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</si>
  <si>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</si>
  <si>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</si>
  <si>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</si>
  <si>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</si>
  <si>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</si>
  <si>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</si>
  <si>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</si>
  <si>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</si>
  <si>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</si>
  <si>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</si>
  <si>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</si>
  <si>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</si>
  <si>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</si>
  <si>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</si>
  <si>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</si>
  <si>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Pinto</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</si>
  <si>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</si>
  <si>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</si>
  <si>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</si>
  <si>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</si>
  <si>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</si>
  <si>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</si>
  <si>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</si>
  <si>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</si>
  <si>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</si>
  <si>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</si>
  <si>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</si>
  <si>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</si>
  <si>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</si>
  <si>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</si>
  <si>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</si>
  <si>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</si>
  <si>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</si>
  <si>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</si>
  <si>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</si>
  <si>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INGRESOS BRUTOS O WIN POR CATEGORÍA DE JUEGO ($)</t>
  </si>
  <si>
    <t>GOLDCLUB</t>
  </si>
  <si>
    <t>Slovenia</t>
  </si>
  <si>
    <t>Gasto Promedio Año 2012</t>
  </si>
  <si>
    <t xml:space="preserve">   Win y Participación por Categoría de Juego</t>
  </si>
  <si>
    <t>Al 29-02-2012</t>
  </si>
  <si>
    <t>OFERTA DE JUEGOS POR CATEGORIA,  EN LOS CASINOS EN OPERACIÓN - Febrero 2012</t>
  </si>
  <si>
    <t>NUMERO DE MAQUINAS DE AZAR POR FABRICANTE Y PROCEDENCIA - Febrero 2012</t>
  </si>
  <si>
    <t>POSICIONES DE JUEGO, POR CATEGORIA DE JUEGO - Febrero 2012</t>
  </si>
  <si>
    <t>WIN DIARIO POR POSICION DE JUEGO ($), SEGUN CATEGORIA - Febrero 2012</t>
  </si>
  <si>
    <t>Win Febrero 2012 y posiciones de juego al 29-02-2012</t>
  </si>
  <si>
    <t>WIN DIARIO POR POSICION DE JUEGO (US$), SEGUN CATEGORIA - Febrero 2012</t>
  </si>
</sst>
</file>

<file path=xl/styles.xml><?xml version="1.0" encoding="utf-8"?>
<styleSheet xmlns="http://schemas.openxmlformats.org/spreadsheetml/2006/main">
  <numFmts count="9">
    <numFmt numFmtId="41" formatCode="_-* #,##0_-;\-* #,##0_-;_-*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s>
  <fonts count="38">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s>
  <cellStyleXfs count="9">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cellStyleXfs>
  <cellXfs count="262">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16" xfId="7" applyBorder="1">
      <alignment horizontal="center" vertical="center" wrapText="1"/>
    </xf>
    <xf numFmtId="17" fontId="7" fillId="5" borderId="0" xfId="7" applyBorder="1">
      <alignment horizontal="center" vertical="center" wrapText="1"/>
    </xf>
    <xf numFmtId="17" fontId="7" fillId="5" borderId="17"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41" fontId="23" fillId="0" borderId="2" xfId="0" applyNumberFormat="1" applyFont="1" applyFill="1" applyBorder="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4" fontId="33" fillId="4" borderId="0" xfId="3" applyNumberFormat="1" applyFont="1" applyAlignment="1">
      <alignment vertical="center"/>
    </xf>
    <xf numFmtId="2" fontId="33" fillId="4" borderId="0" xfId="3" applyNumberFormat="1" applyFont="1" applyAlignment="1">
      <alignment vertical="center"/>
    </xf>
    <xf numFmtId="0" fontId="33" fillId="4" borderId="16" xfId="3" applyNumberFormat="1" applyFont="1" applyBorder="1" applyAlignment="1">
      <alignment vertical="center"/>
    </xf>
    <xf numFmtId="166" fontId="33" fillId="4" borderId="0" xfId="3" applyNumberFormat="1" applyFont="1" applyBorder="1" applyAlignment="1">
      <alignment vertical="center"/>
    </xf>
    <xf numFmtId="0" fontId="33" fillId="4" borderId="2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41" fontId="23" fillId="2" borderId="2" xfId="5" applyNumberFormat="1" applyFont="1" applyFill="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1" xfId="1" applyNumberFormat="1" applyFont="1" applyBorder="1" applyAlignment="1"/>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1" xfId="0" applyNumberFormat="1" applyFont="1" applyFill="1" applyBorder="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4" xfId="0" applyNumberFormat="1" applyFont="1" applyFill="1" applyBorder="1"/>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166" fontId="23" fillId="3" borderId="34" xfId="0" applyNumberFormat="1" applyFont="1" applyFill="1" applyBorder="1" applyAlignment="1"/>
    <xf numFmtId="166" fontId="23" fillId="3" borderId="34" xfId="0" applyNumberFormat="1" applyFont="1" applyFill="1" applyBorder="1"/>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0"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166" fontId="23" fillId="2" borderId="2" xfId="1" applyNumberFormat="1" applyFont="1" applyAlignment="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3" fillId="4" borderId="47"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23" fillId="0" borderId="2" xfId="0" applyNumberFormat="1" applyFont="1" applyFill="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9" fontId="33" fillId="4" borderId="17" xfId="3" applyNumberFormat="1" applyFont="1" applyBorder="1" applyAlignment="1">
      <alignment vertical="center"/>
    </xf>
    <xf numFmtId="166" fontId="24" fillId="0" borderId="0" xfId="5" applyNumberFormat="1" applyFont="1"/>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3" xfId="8" applyNumberFormat="1" applyFont="1" applyBorder="1" applyAlignment="1">
      <alignment horizontal="center" vertical="center" wrapText="1"/>
    </xf>
    <xf numFmtId="3" fontId="6" fillId="4" borderId="18" xfId="8" applyNumberFormat="1" applyFont="1" applyBorder="1" applyAlignment="1">
      <alignment horizontal="center" vertical="center" wrapText="1"/>
    </xf>
    <xf numFmtId="3" fontId="6" fillId="4" borderId="1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6" fillId="4" borderId="0" xfId="8" applyNumberFormat="1" applyFont="1" applyBorder="1">
      <alignment horizontal="center" vertical="center" wrapText="1"/>
    </xf>
    <xf numFmtId="3" fontId="6" fillId="4" borderId="29" xfId="8" applyNumberFormat="1" applyFont="1" applyBorder="1">
      <alignment horizontal="center"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9">
    <cellStyle name="destacado interior" xfId="1"/>
    <cellStyle name="Estilo 1" xfId="2"/>
    <cellStyle name="Estilo 2" xfId="3"/>
    <cellStyle name="Hipervínculo" xfId="4" builtinId="8"/>
    <cellStyle name="Millares" xfId="5" builtinId="3"/>
    <cellStyle name="Normal" xfId="0" builtinId="0"/>
    <cellStyle name="Porcentual" xfId="6" builtinId="5"/>
    <cellStyle name="subtitulos tabla SCJ" xfId="7"/>
    <cellStyle name="titulo tabla SCJ"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hyperlink" Target="#Indice!A1"/><Relationship Id="rId1" Type="http://schemas.openxmlformats.org/officeDocument/2006/relationships/image" Target="../media/image2.jpeg"/><Relationship Id="rId5" Type="http://schemas.openxmlformats.org/officeDocument/2006/relationships/image" Target="../media/image1.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2012</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0</xdr:colOff>
      <xdr:row>28</xdr:row>
      <xdr:rowOff>152400</xdr:rowOff>
    </xdr:from>
    <xdr:to>
      <xdr:col>5</xdr:col>
      <xdr:colOff>93661</xdr:colOff>
      <xdr:row>30</xdr:row>
      <xdr:rowOff>28576</xdr:rowOff>
    </xdr:to>
    <xdr:sp macro="" textlink="">
      <xdr:nvSpPr>
        <xdr:cNvPr id="12" name="11 Rectángulo redondeado">
          <a:hlinkClick xmlns:r="http://schemas.openxmlformats.org/officeDocument/2006/relationships" r:id="rId2"/>
        </xdr:cNvPr>
        <xdr:cNvSpPr/>
      </xdr:nvSpPr>
      <xdr:spPr>
        <a:xfrm>
          <a:off x="3552825" y="47720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30</xdr:row>
      <xdr:rowOff>123825</xdr:rowOff>
    </xdr:from>
    <xdr:to>
      <xdr:col>9</xdr:col>
      <xdr:colOff>266700</xdr:colOff>
      <xdr:row>37</xdr:row>
      <xdr:rowOff>43890</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709613</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10</xdr:col>
      <xdr:colOff>661988</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76200</xdr:rowOff>
    </xdr:from>
    <xdr:to>
      <xdr:col>10</xdr:col>
      <xdr:colOff>619125</xdr:colOff>
      <xdr:row>38</xdr:row>
      <xdr:rowOff>123825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5</xdr:col>
      <xdr:colOff>666750</xdr:colOff>
      <xdr:row>30</xdr:row>
      <xdr:rowOff>104775</xdr:rowOff>
    </xdr:from>
    <xdr:to>
      <xdr:col>7</xdr:col>
      <xdr:colOff>180667</xdr:colOff>
      <xdr:row>32</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194</xdr:row>
      <xdr:rowOff>152400</xdr:rowOff>
    </xdr:from>
    <xdr:to>
      <xdr:col>5</xdr:col>
      <xdr:colOff>255586</xdr:colOff>
      <xdr:row>196</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38100</xdr:colOff>
      <xdr:row>67</xdr:row>
      <xdr:rowOff>19050</xdr:rowOff>
    </xdr:from>
    <xdr:to>
      <xdr:col>4</xdr:col>
      <xdr:colOff>885517</xdr:colOff>
      <xdr:row>68</xdr:row>
      <xdr:rowOff>118515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3590925" y="10477500"/>
          <a:ext cx="847417" cy="280440"/>
        </a:xfrm>
        <a:prstGeom prst="rect">
          <a:avLst/>
        </a:prstGeom>
      </xdr:spPr>
    </xdr:pic>
    <xdr:clientData/>
  </xdr:twoCellAnchor>
  <xdr:twoCellAnchor editAs="absolute">
    <xdr:from>
      <xdr:col>0</xdr:col>
      <xdr:colOff>19050</xdr:colOff>
      <xdr:row>69</xdr:row>
      <xdr:rowOff>28575</xdr:rowOff>
    </xdr:from>
    <xdr:to>
      <xdr:col>8</xdr:col>
      <xdr:colOff>542925</xdr:colOff>
      <xdr:row>75</xdr:row>
      <xdr:rowOff>76200</xdr:rowOff>
    </xdr:to>
    <xdr:pic>
      <xdr:nvPicPr>
        <xdr:cNvPr id="5" name="4 Imagen" descr="onda.jpg"/>
        <xdr:cNvPicPr>
          <a:picLocks noChangeAspect="1"/>
        </xdr:cNvPicPr>
      </xdr:nvPicPr>
      <xdr:blipFill>
        <a:blip xmlns:r="http://schemas.openxmlformats.org/officeDocument/2006/relationships" r:embed="rId5" cstate="print"/>
        <a:srcRect/>
        <a:stretch>
          <a:fillRect/>
        </a:stretch>
      </xdr:blipFill>
      <xdr:spPr bwMode="auto">
        <a:xfrm>
          <a:off x="19050" y="10848975"/>
          <a:ext cx="7772400" cy="11334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18</xdr:col>
      <xdr:colOff>200025</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18</xdr:col>
      <xdr:colOff>238125</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29</xdr:row>
      <xdr:rowOff>142875</xdr:rowOff>
    </xdr:from>
    <xdr:to>
      <xdr:col>7</xdr:col>
      <xdr:colOff>133349</xdr:colOff>
      <xdr:row>31</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53</xdr:row>
      <xdr:rowOff>59578</xdr:rowOff>
    </xdr:from>
    <xdr:to>
      <xdr:col>18</xdr:col>
      <xdr:colOff>9525</xdr:colOff>
      <xdr:row>59</xdr:row>
      <xdr:rowOff>103468</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640627</xdr:colOff>
      <xdr:row>51</xdr:row>
      <xdr:rowOff>134411</xdr:rowOff>
    </xdr:from>
    <xdr:to>
      <xdr:col>7</xdr:col>
      <xdr:colOff>112059</xdr:colOff>
      <xdr:row>52</xdr:row>
      <xdr:rowOff>178734</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18</xdr:col>
      <xdr:colOff>84418</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73</xdr:row>
      <xdr:rowOff>42863</xdr:rowOff>
    </xdr:from>
    <xdr:to>
      <xdr:col>17</xdr:col>
      <xdr:colOff>609600</xdr:colOff>
      <xdr:row>79</xdr:row>
      <xdr:rowOff>90488</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0910888"/>
          <a:ext cx="7772400" cy="1133475"/>
        </a:xfrm>
        <a:prstGeom prst="rect">
          <a:avLst/>
        </a:prstGeom>
        <a:noFill/>
        <a:ln w="9525">
          <a:noFill/>
          <a:miter lim="800000"/>
          <a:headEnd/>
          <a:tailEnd/>
        </a:ln>
      </xdr:spPr>
    </xdr:pic>
    <xdr:clientData/>
  </xdr:twoCellAnchor>
  <xdr:twoCellAnchor editAs="absolute">
    <xdr:from>
      <xdr:col>5</xdr:col>
      <xdr:colOff>549709</xdr:colOff>
      <xdr:row>71</xdr:row>
      <xdr:rowOff>103189</xdr:rowOff>
    </xdr:from>
    <xdr:to>
      <xdr:col>7</xdr:col>
      <xdr:colOff>25401</xdr:colOff>
      <xdr:row>72</xdr:row>
      <xdr:rowOff>128589</xdr:rowOff>
    </xdr:to>
    <xdr:sp macro="" textlink="">
      <xdr:nvSpPr>
        <xdr:cNvPr id="3" name="2 Rectángulo redondeado">
          <a:hlinkClick xmlns:r="http://schemas.openxmlformats.org/officeDocument/2006/relationships" r:id="rId2"/>
        </xdr:cNvPr>
        <xdr:cNvSpPr/>
      </xdr:nvSpPr>
      <xdr:spPr>
        <a:xfrm>
          <a:off x="4216834" y="10609264"/>
          <a:ext cx="809192" cy="20637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666750</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128588</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28575</xdr:colOff>
      <xdr:row>51</xdr:row>
      <xdr:rowOff>28575</xdr:rowOff>
    </xdr:from>
    <xdr:to>
      <xdr:col>17</xdr:col>
      <xdr:colOff>114300</xdr:colOff>
      <xdr:row>57</xdr:row>
      <xdr:rowOff>76200</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28575" y="7886700"/>
          <a:ext cx="7772400" cy="1133475"/>
        </a:xfrm>
        <a:prstGeom prst="rect">
          <a:avLst/>
        </a:prstGeom>
        <a:noFill/>
        <a:ln w="9525">
          <a:noFill/>
          <a:miter lim="800000"/>
          <a:headEnd/>
          <a:tailEnd/>
        </a:ln>
      </xdr:spPr>
    </xdr:pic>
    <xdr:clientData/>
  </xdr:twoCellAnchor>
  <xdr:twoCellAnchor editAs="absolute">
    <xdr:from>
      <xdr:col>5</xdr:col>
      <xdr:colOff>650008</xdr:colOff>
      <xdr:row>49</xdr:row>
      <xdr:rowOff>5610</xdr:rowOff>
    </xdr:from>
    <xdr:to>
      <xdr:col>7</xdr:col>
      <xdr:colOff>38099</xdr:colOff>
      <xdr:row>50</xdr:row>
      <xdr:rowOff>66675</xdr:rowOff>
    </xdr:to>
    <xdr:sp macro="" textlink="">
      <xdr:nvSpPr>
        <xdr:cNvPr id="5" name="4 Rectángulo redondeado">
          <a:hlinkClick xmlns:r="http://schemas.openxmlformats.org/officeDocument/2006/relationships" r:id="rId3"/>
        </xdr:cNvPr>
        <xdr:cNvSpPr/>
      </xdr:nvSpPr>
      <xdr:spPr>
        <a:xfrm>
          <a:off x="4536208" y="7501785"/>
          <a:ext cx="835891" cy="24204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16</xdr:col>
      <xdr:colOff>142875</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588962</xdr:colOff>
      <xdr:row>49</xdr:row>
      <xdr:rowOff>20637</xdr:rowOff>
    </xdr:from>
    <xdr:to>
      <xdr:col>7</xdr:col>
      <xdr:colOff>20636</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16</xdr:col>
      <xdr:colOff>196850</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54950"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C9:E27"/>
  <sheetViews>
    <sheetView tabSelected="1" zoomScaleNormal="100" workbookViewId="0"/>
  </sheetViews>
  <sheetFormatPr baseColWidth="10"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9" spans="3:5" ht="20.25">
      <c r="D9" s="11"/>
    </row>
    <row r="10" spans="3:5" ht="20.25">
      <c r="D10" s="18"/>
    </row>
    <row r="12" spans="3:5" ht="15">
      <c r="D12" s="15"/>
    </row>
    <row r="13" spans="3:5">
      <c r="D13" s="13"/>
    </row>
    <row r="14" spans="3:5" ht="17.25" customHeight="1" thickBot="1">
      <c r="D14" s="14"/>
    </row>
    <row r="15" spans="3:5" ht="26.25" customHeight="1" thickTop="1" thickBot="1">
      <c r="C15" s="33" t="s">
        <v>138</v>
      </c>
      <c r="D15" s="20"/>
      <c r="E15" s="33" t="s">
        <v>69</v>
      </c>
    </row>
    <row r="16" spans="3:5" ht="26.25" customHeight="1" thickTop="1" thickBot="1">
      <c r="C16" s="33" t="s">
        <v>102</v>
      </c>
      <c r="D16" s="20"/>
      <c r="E16" s="33" t="s">
        <v>70</v>
      </c>
    </row>
    <row r="17" spans="3:5" ht="26.25" customHeight="1" thickTop="1" thickBot="1">
      <c r="C17" s="33" t="s">
        <v>132</v>
      </c>
      <c r="D17" s="20"/>
      <c r="E17" s="33" t="s">
        <v>71</v>
      </c>
    </row>
    <row r="18" spans="3:5" ht="26.25" customHeight="1" thickTop="1" thickBot="1">
      <c r="C18" s="33" t="s">
        <v>139</v>
      </c>
      <c r="D18" s="20"/>
      <c r="E18" s="33" t="s">
        <v>72</v>
      </c>
    </row>
    <row r="19" spans="3:5" ht="26.25" customHeight="1" thickTop="1" thickBot="1">
      <c r="C19" s="33" t="s">
        <v>66</v>
      </c>
      <c r="D19" s="20"/>
      <c r="E19" s="33" t="s">
        <v>73</v>
      </c>
    </row>
    <row r="20" spans="3:5" ht="26.25" customHeight="1" thickTop="1" thickBot="1">
      <c r="C20" s="33" t="s">
        <v>75</v>
      </c>
      <c r="D20" s="20"/>
      <c r="E20" s="33" t="s">
        <v>148</v>
      </c>
    </row>
    <row r="21" spans="3:5" ht="26.25" customHeight="1" thickTop="1" thickBot="1">
      <c r="C21" s="33" t="s">
        <v>67</v>
      </c>
      <c r="D21" s="20"/>
      <c r="E21" s="34" t="s">
        <v>74</v>
      </c>
    </row>
    <row r="22" spans="3:5" ht="26.25" customHeight="1" thickTop="1" thickBot="1">
      <c r="C22" s="33" t="s">
        <v>68</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E15"/>
  <sheetViews>
    <sheetView zoomScaleNormal="100" workbookViewId="0"/>
  </sheetViews>
  <sheetFormatPr baseColWidth="10" defaultRowHeight="11.25"/>
  <cols>
    <col min="1" max="1" width="4.140625" style="75" customWidth="1"/>
    <col min="2" max="2" width="34.85546875" style="54" customWidth="1"/>
    <col min="3" max="3" width="2.42578125" style="54" customWidth="1"/>
    <col min="4" max="4" width="89.85546875" style="54" customWidth="1"/>
    <col min="5" max="5" width="7.140625" style="54" customWidth="1"/>
    <col min="6" max="6" width="26.140625" style="54" customWidth="1"/>
    <col min="7" max="16384" width="11.42578125" style="54"/>
  </cols>
  <sheetData>
    <row r="1" spans="1:5" ht="10.5" customHeight="1">
      <c r="A1" s="74"/>
    </row>
    <row r="2" spans="1:5" ht="10.5" customHeight="1"/>
    <row r="3" spans="1:5" ht="10.5" customHeight="1"/>
    <row r="4" spans="1:5" ht="10.5" customHeight="1"/>
    <row r="5" spans="1:5" ht="10.5" customHeight="1">
      <c r="D5" s="86"/>
    </row>
    <row r="6" spans="1:5" ht="10.5" customHeight="1">
      <c r="D6" s="86"/>
      <c r="E6" s="86"/>
    </row>
    <row r="7" spans="1:5" ht="49.5" customHeight="1">
      <c r="D7" s="86"/>
      <c r="E7" s="86"/>
    </row>
    <row r="8" spans="1:5" ht="22.5" customHeight="1">
      <c r="A8" s="67"/>
      <c r="B8" s="260" t="s">
        <v>59</v>
      </c>
      <c r="C8" s="260"/>
      <c r="D8" s="261"/>
    </row>
    <row r="9" spans="1:5" ht="42" customHeight="1">
      <c r="A9" s="67"/>
      <c r="B9" s="87" t="s">
        <v>76</v>
      </c>
      <c r="C9" s="88"/>
      <c r="D9" s="89" t="s">
        <v>21</v>
      </c>
    </row>
    <row r="10" spans="1:5" ht="48" customHeight="1">
      <c r="A10" s="67"/>
      <c r="B10" s="87" t="s">
        <v>64</v>
      </c>
      <c r="C10" s="88"/>
      <c r="D10" s="89" t="s">
        <v>22</v>
      </c>
    </row>
    <row r="11" spans="1:5" ht="39.75" customHeight="1">
      <c r="A11" s="67"/>
      <c r="B11" s="87" t="s">
        <v>23</v>
      </c>
      <c r="C11" s="88"/>
      <c r="D11" s="89" t="s">
        <v>24</v>
      </c>
    </row>
    <row r="12" spans="1:5" ht="37.5" customHeight="1">
      <c r="A12" s="67"/>
      <c r="B12" s="87" t="s">
        <v>65</v>
      </c>
      <c r="C12" s="90"/>
      <c r="D12" s="89" t="s">
        <v>25</v>
      </c>
    </row>
    <row r="13" spans="1:5" ht="56.25" customHeight="1">
      <c r="A13" s="67"/>
      <c r="B13" s="87" t="s">
        <v>136</v>
      </c>
      <c r="C13" s="90"/>
      <c r="D13" s="206" t="s">
        <v>137</v>
      </c>
    </row>
    <row r="14" spans="1:5" ht="39.75" customHeight="1">
      <c r="A14" s="67"/>
      <c r="B14" s="87" t="s">
        <v>140</v>
      </c>
      <c r="C14" s="88"/>
      <c r="D14" s="89" t="s">
        <v>142</v>
      </c>
    </row>
    <row r="15" spans="1:5" ht="39.75" customHeight="1">
      <c r="A15" s="67"/>
      <c r="B15" s="87" t="s">
        <v>141</v>
      </c>
      <c r="C15" s="88"/>
      <c r="D15" s="89" t="s">
        <v>143</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dimension ref="A1:IN27"/>
  <sheetViews>
    <sheetView workbookViewId="0"/>
  </sheetViews>
  <sheetFormatPr baseColWidth="10"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4" customFormat="1" ht="22.5" customHeight="1">
      <c r="B8" s="222" t="s">
        <v>150</v>
      </c>
      <c r="C8" s="222"/>
      <c r="D8" s="222"/>
      <c r="E8" s="222"/>
      <c r="F8" s="222"/>
      <c r="G8" s="222"/>
      <c r="H8" s="223"/>
      <c r="I8" s="169"/>
      <c r="J8" s="60"/>
    </row>
    <row r="9" spans="2:10" s="54" customFormat="1" ht="15" customHeight="1">
      <c r="B9" s="224" t="s">
        <v>13</v>
      </c>
      <c r="C9" s="225" t="s">
        <v>112</v>
      </c>
      <c r="D9" s="226" t="s">
        <v>113</v>
      </c>
      <c r="E9" s="227"/>
      <c r="F9" s="228"/>
      <c r="G9" s="229" t="s">
        <v>114</v>
      </c>
      <c r="H9" s="230" t="s">
        <v>115</v>
      </c>
      <c r="I9" s="169"/>
      <c r="J9" s="60"/>
    </row>
    <row r="10" spans="2:10" s="54" customFormat="1" ht="24" customHeight="1">
      <c r="B10" s="224"/>
      <c r="C10" s="225"/>
      <c r="D10" s="171" t="s">
        <v>105</v>
      </c>
      <c r="E10" s="173" t="s">
        <v>106</v>
      </c>
      <c r="F10" s="172" t="s">
        <v>107</v>
      </c>
      <c r="G10" s="229"/>
      <c r="H10" s="230"/>
      <c r="I10" s="169"/>
    </row>
    <row r="11" spans="2:10" s="54" customFormat="1" ht="9" customHeight="1">
      <c r="B11" s="105" t="s">
        <v>36</v>
      </c>
      <c r="C11" s="39" t="s">
        <v>116</v>
      </c>
      <c r="D11" s="174">
        <v>6</v>
      </c>
      <c r="E11" s="174">
        <v>14</v>
      </c>
      <c r="F11" s="174">
        <v>1</v>
      </c>
      <c r="G11" s="174">
        <v>412</v>
      </c>
      <c r="H11" s="174">
        <v>136</v>
      </c>
      <c r="I11" s="169"/>
    </row>
    <row r="12" spans="2:10" s="54" customFormat="1" ht="9" customHeight="1">
      <c r="B12" s="104" t="s">
        <v>4</v>
      </c>
      <c r="C12" s="120" t="s">
        <v>117</v>
      </c>
      <c r="D12" s="176">
        <v>10</v>
      </c>
      <c r="E12" s="176">
        <v>30</v>
      </c>
      <c r="F12" s="176">
        <v>3</v>
      </c>
      <c r="G12" s="176">
        <v>798</v>
      </c>
      <c r="H12" s="176">
        <v>248</v>
      </c>
      <c r="I12" s="169"/>
    </row>
    <row r="13" spans="2:10" s="54" customFormat="1" ht="9" customHeight="1">
      <c r="B13" s="177" t="s">
        <v>80</v>
      </c>
      <c r="C13" s="39" t="s">
        <v>118</v>
      </c>
      <c r="D13" s="174">
        <v>4</v>
      </c>
      <c r="E13" s="174">
        <v>11</v>
      </c>
      <c r="F13" s="174">
        <v>1</v>
      </c>
      <c r="G13" s="174">
        <v>310</v>
      </c>
      <c r="H13" s="174">
        <v>179</v>
      </c>
      <c r="I13" s="169"/>
    </row>
    <row r="14" spans="2:10" s="54" customFormat="1" ht="9" customHeight="1">
      <c r="B14" s="104" t="s">
        <v>37</v>
      </c>
      <c r="C14" s="120" t="s">
        <v>119</v>
      </c>
      <c r="D14" s="176">
        <v>7</v>
      </c>
      <c r="E14" s="176">
        <v>10</v>
      </c>
      <c r="F14" s="176">
        <v>1</v>
      </c>
      <c r="G14" s="176">
        <v>310</v>
      </c>
      <c r="H14" s="176">
        <v>148</v>
      </c>
      <c r="I14" s="169"/>
      <c r="J14" s="55"/>
    </row>
    <row r="15" spans="2:10" s="54" customFormat="1" ht="9" customHeight="1">
      <c r="B15" s="105" t="s">
        <v>131</v>
      </c>
      <c r="C15" s="39" t="s">
        <v>120</v>
      </c>
      <c r="D15" s="174">
        <v>11</v>
      </c>
      <c r="E15" s="174">
        <v>42</v>
      </c>
      <c r="F15" s="174">
        <v>1</v>
      </c>
      <c r="G15" s="174">
        <v>1424</v>
      </c>
      <c r="H15" s="174">
        <v>160</v>
      </c>
      <c r="I15" s="169"/>
      <c r="J15" s="55"/>
    </row>
    <row r="16" spans="2:10" s="54" customFormat="1" ht="9" customHeight="1">
      <c r="B16" s="104" t="s">
        <v>18</v>
      </c>
      <c r="C16" s="120" t="s">
        <v>121</v>
      </c>
      <c r="D16" s="176">
        <v>30</v>
      </c>
      <c r="E16" s="176">
        <v>52</v>
      </c>
      <c r="F16" s="176">
        <v>1</v>
      </c>
      <c r="G16" s="176">
        <v>1608</v>
      </c>
      <c r="H16" s="176">
        <v>300</v>
      </c>
      <c r="I16" s="169"/>
      <c r="J16" s="55"/>
    </row>
    <row r="17" spans="1:248" s="54" customFormat="1" ht="9" customHeight="1">
      <c r="B17" s="105" t="s">
        <v>5</v>
      </c>
      <c r="C17" s="39" t="s">
        <v>122</v>
      </c>
      <c r="D17" s="174">
        <v>5</v>
      </c>
      <c r="E17" s="174">
        <v>13</v>
      </c>
      <c r="F17" s="174">
        <v>1</v>
      </c>
      <c r="G17" s="174">
        <v>230</v>
      </c>
      <c r="H17" s="174">
        <v>60</v>
      </c>
      <c r="I17" s="169"/>
    </row>
    <row r="18" spans="1:248" s="54" customFormat="1" ht="9" customHeight="1">
      <c r="B18" s="104" t="s">
        <v>6</v>
      </c>
      <c r="C18" s="120" t="s">
        <v>123</v>
      </c>
      <c r="D18" s="176">
        <v>4</v>
      </c>
      <c r="E18" s="176">
        <v>12</v>
      </c>
      <c r="F18" s="176">
        <v>1</v>
      </c>
      <c r="G18" s="176">
        <v>459</v>
      </c>
      <c r="H18" s="176">
        <v>30</v>
      </c>
      <c r="I18" s="169"/>
    </row>
    <row r="19" spans="1:248" s="54" customFormat="1" ht="9" customHeight="1">
      <c r="B19" s="105" t="s">
        <v>7</v>
      </c>
      <c r="C19" s="39" t="s">
        <v>124</v>
      </c>
      <c r="D19" s="174">
        <v>3</v>
      </c>
      <c r="E19" s="174">
        <v>10</v>
      </c>
      <c r="F19" s="174">
        <v>1</v>
      </c>
      <c r="G19" s="174">
        <v>100</v>
      </c>
      <c r="H19" s="174">
        <v>80</v>
      </c>
      <c r="I19" s="169"/>
    </row>
    <row r="20" spans="1:248" s="54" customFormat="1" ht="9" customHeight="1">
      <c r="B20" s="104" t="s">
        <v>8</v>
      </c>
      <c r="C20" s="120" t="s">
        <v>125</v>
      </c>
      <c r="D20" s="176">
        <v>11</v>
      </c>
      <c r="E20" s="176">
        <v>38</v>
      </c>
      <c r="F20" s="176">
        <v>1</v>
      </c>
      <c r="G20" s="176">
        <v>1273</v>
      </c>
      <c r="H20" s="176">
        <v>168</v>
      </c>
      <c r="I20" s="169"/>
    </row>
    <row r="21" spans="1:248" s="54" customFormat="1" ht="9" customHeight="1">
      <c r="B21" s="105" t="s">
        <v>14</v>
      </c>
      <c r="C21" s="61" t="s">
        <v>126</v>
      </c>
      <c r="D21" s="175">
        <v>4</v>
      </c>
      <c r="E21" s="175">
        <v>5</v>
      </c>
      <c r="F21" s="175">
        <v>1</v>
      </c>
      <c r="G21" s="175">
        <v>200</v>
      </c>
      <c r="H21" s="175">
        <v>40</v>
      </c>
      <c r="I21" s="169"/>
    </row>
    <row r="22" spans="1:248" s="54" customFormat="1" ht="9" customHeight="1">
      <c r="B22" s="104" t="s">
        <v>15</v>
      </c>
      <c r="C22" s="120" t="s">
        <v>127</v>
      </c>
      <c r="D22" s="176">
        <v>7</v>
      </c>
      <c r="E22" s="176">
        <v>26</v>
      </c>
      <c r="F22" s="176">
        <v>3</v>
      </c>
      <c r="G22" s="176">
        <v>583</v>
      </c>
      <c r="H22" s="176">
        <v>312</v>
      </c>
      <c r="I22" s="169"/>
    </row>
    <row r="23" spans="1:248" s="54" customFormat="1" ht="9" customHeight="1">
      <c r="B23" s="105" t="s">
        <v>16</v>
      </c>
      <c r="C23" s="39" t="s">
        <v>128</v>
      </c>
      <c r="D23" s="174">
        <v>5</v>
      </c>
      <c r="E23" s="174">
        <v>15</v>
      </c>
      <c r="F23" s="174">
        <v>2</v>
      </c>
      <c r="G23" s="174">
        <v>381</v>
      </c>
      <c r="H23" s="174">
        <v>200</v>
      </c>
      <c r="I23" s="169"/>
    </row>
    <row r="24" spans="1:248" s="54" customFormat="1" ht="9" customHeight="1">
      <c r="B24" s="104" t="s">
        <v>41</v>
      </c>
      <c r="C24" s="120" t="s">
        <v>129</v>
      </c>
      <c r="D24" s="176">
        <v>6</v>
      </c>
      <c r="E24" s="176">
        <v>14</v>
      </c>
      <c r="F24" s="176">
        <v>1</v>
      </c>
      <c r="G24" s="176">
        <v>308</v>
      </c>
      <c r="H24" s="176">
        <v>60</v>
      </c>
      <c r="I24" s="169"/>
    </row>
    <row r="25" spans="1:248" s="54" customFormat="1" ht="9" customHeight="1">
      <c r="B25" s="105" t="s">
        <v>17</v>
      </c>
      <c r="C25" s="39" t="s">
        <v>130</v>
      </c>
      <c r="D25" s="174">
        <v>5</v>
      </c>
      <c r="E25" s="174">
        <v>13</v>
      </c>
      <c r="F25" s="174">
        <v>2</v>
      </c>
      <c r="G25" s="174">
        <v>386</v>
      </c>
      <c r="H25" s="174">
        <v>150</v>
      </c>
      <c r="I25" s="169"/>
    </row>
    <row r="26" spans="1:248" s="170" customFormat="1" ht="18" customHeight="1">
      <c r="A26" s="82"/>
      <c r="B26" s="178" t="s">
        <v>3</v>
      </c>
      <c r="C26" s="179"/>
      <c r="D26" s="180">
        <f t="shared" ref="D26:H26" si="0">SUM(D11:D25)</f>
        <v>118</v>
      </c>
      <c r="E26" s="180">
        <f t="shared" si="0"/>
        <v>305</v>
      </c>
      <c r="F26" s="180">
        <f t="shared" si="0"/>
        <v>21</v>
      </c>
      <c r="G26" s="180">
        <f t="shared" si="0"/>
        <v>8782</v>
      </c>
      <c r="H26" s="181">
        <f t="shared" si="0"/>
        <v>2271</v>
      </c>
      <c r="I26" s="65"/>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row>
    <row r="27" spans="1:248" ht="22.5" customHeight="1">
      <c r="B27" s="205" t="s">
        <v>149</v>
      </c>
      <c r="J27" s="59"/>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dimension ref="B1:P30"/>
  <sheetViews>
    <sheetView zoomScaleNormal="100" zoomScaleSheetLayoutView="100" workbookViewId="0"/>
  </sheetViews>
  <sheetFormatPr baseColWidth="10" defaultRowHeight="14.25"/>
  <cols>
    <col min="1" max="1" width="4.140625" style="16" customWidth="1"/>
    <col min="2" max="2" width="19.28515625" style="16" customWidth="1"/>
    <col min="3" max="3" width="9.5703125" style="16" bestFit="1" customWidth="1"/>
    <col min="4" max="4" width="10.85546875" style="16" bestFit="1" customWidth="1"/>
    <col min="5" max="5" width="11" style="16" bestFit="1" customWidth="1"/>
    <col min="6" max="7" width="10" style="16" customWidth="1"/>
    <col min="8" max="8" width="10.85546875" style="16" customWidth="1"/>
    <col min="9" max="9" width="10.5703125" style="16" customWidth="1"/>
    <col min="10" max="10" width="11" style="16" customWidth="1"/>
    <col min="11" max="11" width="11.42578125" style="16" customWidth="1"/>
    <col min="12" max="12" width="11.7109375" style="16" customWidth="1"/>
    <col min="13" max="13" width="10.140625" style="16" customWidth="1"/>
    <col min="14" max="14" width="11.42578125" style="16" customWidth="1"/>
    <col min="15" max="16" width="7.7109375" style="16" customWidth="1"/>
    <col min="17" max="17" width="1" style="16" customWidth="1"/>
    <col min="18" max="18" width="12.5703125" style="16" bestFit="1" customWidth="1"/>
    <col min="19" max="16384" width="11.42578125" style="16"/>
  </cols>
  <sheetData>
    <row r="1" spans="2:16" ht="10.5" customHeight="1"/>
    <row r="2" spans="2:16" ht="10.5" customHeight="1"/>
    <row r="3" spans="2:16" ht="10.5" customHeight="1"/>
    <row r="4" spans="2:16" ht="10.5" customHeight="1"/>
    <row r="5" spans="2:16" ht="10.5" customHeight="1"/>
    <row r="6" spans="2:16" ht="12.75" customHeight="1"/>
    <row r="7" spans="2:16" ht="49.5" customHeight="1"/>
    <row r="8" spans="2:16" ht="22.5" customHeight="1">
      <c r="B8" s="231" t="s">
        <v>151</v>
      </c>
      <c r="C8" s="232"/>
      <c r="D8" s="232"/>
      <c r="E8" s="232"/>
      <c r="F8" s="232"/>
      <c r="G8" s="232"/>
      <c r="H8" s="232"/>
      <c r="I8" s="232"/>
      <c r="J8" s="232"/>
      <c r="K8" s="232"/>
      <c r="L8" s="232"/>
      <c r="M8" s="232"/>
      <c r="N8" s="232"/>
      <c r="O8" s="232"/>
      <c r="P8" s="233"/>
    </row>
    <row r="9" spans="2:16" ht="11.25" customHeight="1">
      <c r="B9" s="224" t="s">
        <v>26</v>
      </c>
      <c r="C9" s="49" t="s">
        <v>83</v>
      </c>
      <c r="D9" s="49" t="s">
        <v>84</v>
      </c>
      <c r="E9" s="49" t="s">
        <v>85</v>
      </c>
      <c r="F9" s="49" t="s">
        <v>86</v>
      </c>
      <c r="G9" s="49" t="s">
        <v>145</v>
      </c>
      <c r="H9" s="49" t="s">
        <v>87</v>
      </c>
      <c r="I9" s="49" t="s">
        <v>88</v>
      </c>
      <c r="J9" s="49" t="s">
        <v>89</v>
      </c>
      <c r="K9" s="49" t="s">
        <v>90</v>
      </c>
      <c r="L9" s="49" t="s">
        <v>91</v>
      </c>
      <c r="M9" s="49" t="s">
        <v>92</v>
      </c>
      <c r="N9" s="49" t="s">
        <v>93</v>
      </c>
      <c r="O9" s="234" t="s">
        <v>103</v>
      </c>
      <c r="P9" s="235"/>
    </row>
    <row r="10" spans="2:16" ht="11.25" customHeight="1">
      <c r="B10" s="224"/>
      <c r="C10" s="49" t="s">
        <v>94</v>
      </c>
      <c r="D10" s="49" t="s">
        <v>95</v>
      </c>
      <c r="E10" s="49" t="s">
        <v>96</v>
      </c>
      <c r="F10" s="49" t="s">
        <v>97</v>
      </c>
      <c r="G10" s="49" t="s">
        <v>146</v>
      </c>
      <c r="H10" s="49" t="s">
        <v>97</v>
      </c>
      <c r="I10" s="49" t="s">
        <v>97</v>
      </c>
      <c r="J10" s="49" t="s">
        <v>98</v>
      </c>
      <c r="K10" s="49" t="s">
        <v>99</v>
      </c>
      <c r="L10" s="49" t="s">
        <v>100</v>
      </c>
      <c r="M10" s="49" t="s">
        <v>101</v>
      </c>
      <c r="N10" s="49" t="s">
        <v>97</v>
      </c>
      <c r="O10" s="234"/>
      <c r="P10" s="235"/>
    </row>
    <row r="11" spans="2:16" ht="9" customHeight="1">
      <c r="B11" s="105" t="s">
        <v>36</v>
      </c>
      <c r="C11" s="39"/>
      <c r="D11" s="39"/>
      <c r="E11" s="39">
        <v>96</v>
      </c>
      <c r="F11" s="39">
        <v>110</v>
      </c>
      <c r="G11" s="39"/>
      <c r="H11" s="39"/>
      <c r="I11" s="39">
        <v>64</v>
      </c>
      <c r="J11" s="39">
        <v>46</v>
      </c>
      <c r="K11" s="39"/>
      <c r="L11" s="39">
        <v>24</v>
      </c>
      <c r="M11" s="39"/>
      <c r="N11" s="39">
        <v>72</v>
      </c>
      <c r="O11" s="84">
        <f t="shared" ref="O11:O27" si="0">SUM(C11:N11)</f>
        <v>412</v>
      </c>
      <c r="P11" s="158">
        <f>O11/$O$26</f>
        <v>4.6914142564336139E-2</v>
      </c>
    </row>
    <row r="12" spans="2:16" ht="9" customHeight="1">
      <c r="B12" s="104" t="s">
        <v>4</v>
      </c>
      <c r="C12" s="120"/>
      <c r="D12" s="120">
        <v>92</v>
      </c>
      <c r="E12" s="120">
        <v>164</v>
      </c>
      <c r="F12" s="120">
        <v>158</v>
      </c>
      <c r="G12" s="120"/>
      <c r="H12" s="120"/>
      <c r="I12" s="120">
        <v>122</v>
      </c>
      <c r="J12" s="120">
        <v>50</v>
      </c>
      <c r="K12" s="120"/>
      <c r="L12" s="120">
        <v>8</v>
      </c>
      <c r="M12" s="120"/>
      <c r="N12" s="120">
        <v>204</v>
      </c>
      <c r="O12" s="120">
        <f t="shared" si="0"/>
        <v>798</v>
      </c>
      <c r="P12" s="159">
        <f>O12/$O$26</f>
        <v>9.0867683898884083E-2</v>
      </c>
    </row>
    <row r="13" spans="2:16" ht="9" customHeight="1">
      <c r="B13" s="98" t="s">
        <v>80</v>
      </c>
      <c r="C13" s="39">
        <v>10</v>
      </c>
      <c r="D13" s="39">
        <v>20</v>
      </c>
      <c r="E13" s="39">
        <v>36</v>
      </c>
      <c r="F13" s="39">
        <v>52</v>
      </c>
      <c r="G13" s="39">
        <v>8</v>
      </c>
      <c r="H13" s="39"/>
      <c r="I13" s="39">
        <v>50</v>
      </c>
      <c r="J13" s="39">
        <v>32</v>
      </c>
      <c r="K13" s="39"/>
      <c r="L13" s="39">
        <v>28</v>
      </c>
      <c r="M13" s="39">
        <v>18</v>
      </c>
      <c r="N13" s="39">
        <v>56</v>
      </c>
      <c r="O13" s="84">
        <f t="shared" si="0"/>
        <v>310</v>
      </c>
      <c r="P13" s="158">
        <f t="shared" ref="P13:P25" si="1">O13/$O$26</f>
        <v>3.5299476201320887E-2</v>
      </c>
    </row>
    <row r="14" spans="2:16" ht="9" customHeight="1">
      <c r="B14" s="104" t="s">
        <v>37</v>
      </c>
      <c r="C14" s="120"/>
      <c r="D14" s="120">
        <v>16</v>
      </c>
      <c r="E14" s="120">
        <v>76</v>
      </c>
      <c r="F14" s="120">
        <v>104</v>
      </c>
      <c r="G14" s="120"/>
      <c r="H14" s="120"/>
      <c r="I14" s="120"/>
      <c r="J14" s="120"/>
      <c r="K14" s="120"/>
      <c r="L14" s="120"/>
      <c r="M14" s="120"/>
      <c r="N14" s="120">
        <v>114</v>
      </c>
      <c r="O14" s="120">
        <f t="shared" si="0"/>
        <v>310</v>
      </c>
      <c r="P14" s="159">
        <f t="shared" si="1"/>
        <v>3.5299476201320887E-2</v>
      </c>
    </row>
    <row r="15" spans="2:16" ht="9" customHeight="1">
      <c r="B15" s="105" t="s">
        <v>131</v>
      </c>
      <c r="C15" s="39">
        <v>50</v>
      </c>
      <c r="D15" s="39">
        <v>122</v>
      </c>
      <c r="E15" s="39">
        <v>150</v>
      </c>
      <c r="F15" s="39">
        <v>348</v>
      </c>
      <c r="G15" s="39"/>
      <c r="H15" s="39"/>
      <c r="I15" s="39">
        <v>318</v>
      </c>
      <c r="J15" s="39">
        <v>186</v>
      </c>
      <c r="K15" s="39"/>
      <c r="L15" s="39">
        <v>26</v>
      </c>
      <c r="M15" s="39"/>
      <c r="N15" s="39">
        <v>224</v>
      </c>
      <c r="O15" s="84">
        <f t="shared" si="0"/>
        <v>1424</v>
      </c>
      <c r="P15" s="158">
        <f t="shared" si="1"/>
        <v>0.1621498519699385</v>
      </c>
    </row>
    <row r="16" spans="2:16" ht="9" customHeight="1">
      <c r="B16" s="104" t="s">
        <v>18</v>
      </c>
      <c r="C16" s="120"/>
      <c r="D16" s="120">
        <v>177</v>
      </c>
      <c r="E16" s="120">
        <v>77</v>
      </c>
      <c r="F16" s="120">
        <v>114</v>
      </c>
      <c r="G16" s="120"/>
      <c r="H16" s="120"/>
      <c r="I16" s="120">
        <v>391</v>
      </c>
      <c r="J16" s="120">
        <v>26</v>
      </c>
      <c r="K16" s="120"/>
      <c r="L16" s="120">
        <v>626</v>
      </c>
      <c r="M16" s="120"/>
      <c r="N16" s="120">
        <v>197</v>
      </c>
      <c r="O16" s="120">
        <f t="shared" si="0"/>
        <v>1608</v>
      </c>
      <c r="P16" s="159">
        <f t="shared" si="1"/>
        <v>0.18310179913459348</v>
      </c>
    </row>
    <row r="17" spans="2:16" ht="9" customHeight="1">
      <c r="B17" s="105" t="s">
        <v>5</v>
      </c>
      <c r="C17" s="39"/>
      <c r="D17" s="39">
        <v>62</v>
      </c>
      <c r="E17" s="39">
        <v>44</v>
      </c>
      <c r="F17" s="39">
        <v>46</v>
      </c>
      <c r="G17" s="39"/>
      <c r="H17" s="39"/>
      <c r="I17" s="39">
        <v>20</v>
      </c>
      <c r="J17" s="39"/>
      <c r="K17" s="39"/>
      <c r="L17" s="39"/>
      <c r="M17" s="39"/>
      <c r="N17" s="39">
        <v>58</v>
      </c>
      <c r="O17" s="84">
        <f t="shared" si="0"/>
        <v>230</v>
      </c>
      <c r="P17" s="158">
        <f t="shared" si="1"/>
        <v>2.6189933955818721E-2</v>
      </c>
    </row>
    <row r="18" spans="2:16" ht="9" customHeight="1">
      <c r="B18" s="104" t="s">
        <v>6</v>
      </c>
      <c r="C18" s="120"/>
      <c r="D18" s="120"/>
      <c r="E18" s="120">
        <v>279</v>
      </c>
      <c r="F18" s="120">
        <v>60</v>
      </c>
      <c r="G18" s="120"/>
      <c r="H18" s="120"/>
      <c r="I18" s="120"/>
      <c r="J18" s="120"/>
      <c r="K18" s="120">
        <v>20</v>
      </c>
      <c r="L18" s="120">
        <v>50</v>
      </c>
      <c r="M18" s="120"/>
      <c r="N18" s="120">
        <v>50</v>
      </c>
      <c r="O18" s="120">
        <f t="shared" si="0"/>
        <v>459</v>
      </c>
      <c r="P18" s="159">
        <f t="shared" si="1"/>
        <v>5.2265998633568664E-2</v>
      </c>
    </row>
    <row r="19" spans="2:16" ht="9" customHeight="1">
      <c r="B19" s="105" t="s">
        <v>7</v>
      </c>
      <c r="C19" s="39"/>
      <c r="D19" s="39"/>
      <c r="E19" s="39">
        <v>52</v>
      </c>
      <c r="F19" s="39">
        <v>48</v>
      </c>
      <c r="G19" s="39"/>
      <c r="H19" s="39"/>
      <c r="I19" s="39"/>
      <c r="J19" s="39"/>
      <c r="K19" s="39"/>
      <c r="L19" s="39"/>
      <c r="M19" s="39"/>
      <c r="N19" s="39"/>
      <c r="O19" s="84">
        <f t="shared" si="0"/>
        <v>100</v>
      </c>
      <c r="P19" s="158">
        <f t="shared" si="1"/>
        <v>1.1386927806877705E-2</v>
      </c>
    </row>
    <row r="20" spans="2:16" ht="9" customHeight="1">
      <c r="B20" s="104" t="s">
        <v>8</v>
      </c>
      <c r="C20" s="120"/>
      <c r="D20" s="120">
        <v>144</v>
      </c>
      <c r="E20" s="120">
        <v>170</v>
      </c>
      <c r="F20" s="120">
        <v>265</v>
      </c>
      <c r="G20" s="120"/>
      <c r="H20" s="120"/>
      <c r="I20" s="120">
        <v>270</v>
      </c>
      <c r="J20" s="120">
        <v>88</v>
      </c>
      <c r="K20" s="120"/>
      <c r="L20" s="120">
        <v>24</v>
      </c>
      <c r="M20" s="120"/>
      <c r="N20" s="120">
        <v>312</v>
      </c>
      <c r="O20" s="120">
        <f t="shared" si="0"/>
        <v>1273</v>
      </c>
      <c r="P20" s="159">
        <f t="shared" si="1"/>
        <v>0.14495559098155317</v>
      </c>
    </row>
    <row r="21" spans="2:16" ht="9" customHeight="1">
      <c r="B21" s="105" t="s">
        <v>14</v>
      </c>
      <c r="C21" s="61"/>
      <c r="D21" s="61"/>
      <c r="E21" s="61">
        <v>56</v>
      </c>
      <c r="F21" s="61">
        <v>44</v>
      </c>
      <c r="G21" s="61"/>
      <c r="H21" s="61"/>
      <c r="I21" s="61"/>
      <c r="J21" s="61"/>
      <c r="K21" s="61"/>
      <c r="L21" s="61">
        <v>50</v>
      </c>
      <c r="M21" s="61"/>
      <c r="N21" s="61">
        <v>50</v>
      </c>
      <c r="O21" s="84">
        <f t="shared" si="0"/>
        <v>200</v>
      </c>
      <c r="P21" s="158">
        <f t="shared" si="1"/>
        <v>2.277385561375541E-2</v>
      </c>
    </row>
    <row r="22" spans="2:16" ht="9" customHeight="1">
      <c r="B22" s="104" t="s">
        <v>15</v>
      </c>
      <c r="C22" s="120"/>
      <c r="D22" s="120">
        <v>144</v>
      </c>
      <c r="E22" s="120">
        <v>156</v>
      </c>
      <c r="F22" s="120">
        <v>75</v>
      </c>
      <c r="G22" s="120"/>
      <c r="H22" s="120">
        <v>6</v>
      </c>
      <c r="I22" s="120">
        <v>92</v>
      </c>
      <c r="J22" s="120"/>
      <c r="K22" s="120"/>
      <c r="L22" s="120">
        <v>12</v>
      </c>
      <c r="M22" s="120"/>
      <c r="N22" s="120">
        <v>98</v>
      </c>
      <c r="O22" s="120">
        <f t="shared" si="0"/>
        <v>583</v>
      </c>
      <c r="P22" s="159">
        <f t="shared" si="1"/>
        <v>6.638578911409701E-2</v>
      </c>
    </row>
    <row r="23" spans="2:16" ht="9" customHeight="1">
      <c r="B23" s="105" t="s">
        <v>16</v>
      </c>
      <c r="C23" s="39"/>
      <c r="D23" s="39">
        <v>84</v>
      </c>
      <c r="E23" s="39">
        <v>84</v>
      </c>
      <c r="F23" s="39">
        <v>57</v>
      </c>
      <c r="G23" s="39"/>
      <c r="H23" s="39">
        <v>12</v>
      </c>
      <c r="I23" s="39">
        <v>68</v>
      </c>
      <c r="J23" s="39"/>
      <c r="K23" s="39"/>
      <c r="L23" s="39">
        <v>12</v>
      </c>
      <c r="M23" s="39"/>
      <c r="N23" s="39">
        <v>64</v>
      </c>
      <c r="O23" s="84">
        <f t="shared" si="0"/>
        <v>381</v>
      </c>
      <c r="P23" s="158">
        <f t="shared" si="1"/>
        <v>4.3384194944204056E-2</v>
      </c>
    </row>
    <row r="24" spans="2:16" ht="9" customHeight="1">
      <c r="B24" s="104" t="s">
        <v>41</v>
      </c>
      <c r="C24" s="120"/>
      <c r="D24" s="120"/>
      <c r="E24" s="120">
        <v>80</v>
      </c>
      <c r="F24" s="120">
        <v>90</v>
      </c>
      <c r="G24" s="120"/>
      <c r="H24" s="120"/>
      <c r="I24" s="120">
        <v>74</v>
      </c>
      <c r="J24" s="120"/>
      <c r="K24" s="120"/>
      <c r="L24" s="120"/>
      <c r="M24" s="120"/>
      <c r="N24" s="120">
        <v>64</v>
      </c>
      <c r="O24" s="120">
        <f t="shared" si="0"/>
        <v>308</v>
      </c>
      <c r="P24" s="159">
        <f t="shared" si="1"/>
        <v>3.5071737645183329E-2</v>
      </c>
    </row>
    <row r="25" spans="2:16" ht="9" customHeight="1">
      <c r="B25" s="105" t="s">
        <v>17</v>
      </c>
      <c r="C25" s="39"/>
      <c r="D25" s="39">
        <v>81</v>
      </c>
      <c r="E25" s="39">
        <v>86</v>
      </c>
      <c r="F25" s="39">
        <v>81</v>
      </c>
      <c r="G25" s="39"/>
      <c r="H25" s="39"/>
      <c r="I25" s="39">
        <v>56</v>
      </c>
      <c r="J25" s="39">
        <v>12</v>
      </c>
      <c r="K25" s="39"/>
      <c r="L25" s="39">
        <v>24</v>
      </c>
      <c r="M25" s="39"/>
      <c r="N25" s="39">
        <v>46</v>
      </c>
      <c r="O25" s="84">
        <f t="shared" si="0"/>
        <v>386</v>
      </c>
      <c r="P25" s="158">
        <f t="shared" si="1"/>
        <v>4.3953541334547937E-2</v>
      </c>
    </row>
    <row r="26" spans="2:16" ht="18" customHeight="1">
      <c r="B26" s="160" t="s">
        <v>81</v>
      </c>
      <c r="C26" s="156">
        <f t="shared" ref="C26:K26" si="2">SUM(C11:C25)</f>
        <v>60</v>
      </c>
      <c r="D26" s="156">
        <f t="shared" si="2"/>
        <v>942</v>
      </c>
      <c r="E26" s="156">
        <f t="shared" si="2"/>
        <v>1606</v>
      </c>
      <c r="F26" s="156">
        <f t="shared" si="2"/>
        <v>1652</v>
      </c>
      <c r="G26" s="156">
        <f t="shared" ref="G26" si="3">SUM(G11:G25)</f>
        <v>8</v>
      </c>
      <c r="H26" s="156">
        <f t="shared" si="2"/>
        <v>18</v>
      </c>
      <c r="I26" s="156">
        <f t="shared" si="2"/>
        <v>1525</v>
      </c>
      <c r="J26" s="156">
        <f t="shared" si="2"/>
        <v>440</v>
      </c>
      <c r="K26" s="156">
        <f t="shared" si="2"/>
        <v>20</v>
      </c>
      <c r="L26" s="156">
        <f>SUM(L11:L25)</f>
        <v>884</v>
      </c>
      <c r="M26" s="156">
        <f>SUM(M11:M25)</f>
        <v>18</v>
      </c>
      <c r="N26" s="156">
        <f>SUM(N11:N25)</f>
        <v>1609</v>
      </c>
      <c r="O26" s="156">
        <f t="shared" si="0"/>
        <v>8782</v>
      </c>
      <c r="P26" s="220">
        <f>SUM(P11:P25)</f>
        <v>1</v>
      </c>
    </row>
    <row r="27" spans="2:16" ht="12.75" customHeight="1">
      <c r="B27" s="161" t="s">
        <v>82</v>
      </c>
      <c r="C27" s="119">
        <f>C26/$O$26</f>
        <v>6.8321566841266224E-3</v>
      </c>
      <c r="D27" s="119">
        <f>D26/$O$26</f>
        <v>0.10726485994078798</v>
      </c>
      <c r="E27" s="119">
        <f>E26/$O$26</f>
        <v>0.18287406057845593</v>
      </c>
      <c r="F27" s="119">
        <f>F26/$O$26</f>
        <v>0.18811204736961967</v>
      </c>
      <c r="G27" s="119">
        <f t="shared" ref="G27" si="4">G26/$O$26</f>
        <v>9.1095422455021637E-4</v>
      </c>
      <c r="H27" s="119">
        <f t="shared" ref="H27:N27" si="5">H26/$O$26</f>
        <v>2.0496470052379866E-3</v>
      </c>
      <c r="I27" s="119">
        <f t="shared" si="5"/>
        <v>0.173650649054885</v>
      </c>
      <c r="J27" s="119">
        <f t="shared" si="5"/>
        <v>5.01024823502619E-2</v>
      </c>
      <c r="K27" s="119">
        <f t="shared" si="5"/>
        <v>2.2773855613755409E-3</v>
      </c>
      <c r="L27" s="119">
        <f t="shared" si="5"/>
        <v>0.1006604418127989</v>
      </c>
      <c r="M27" s="119">
        <f t="shared" si="5"/>
        <v>2.0496470052379866E-3</v>
      </c>
      <c r="N27" s="119">
        <f t="shared" si="5"/>
        <v>0.18321566841266226</v>
      </c>
      <c r="O27" s="155">
        <f t="shared" si="0"/>
        <v>1</v>
      </c>
      <c r="P27" s="157"/>
    </row>
    <row r="28" spans="2:16" ht="15" customHeight="1">
      <c r="B28" s="204" t="str">
        <f>'Oferta de Juegos'!B27</f>
        <v>Al 29-02-2012</v>
      </c>
    </row>
    <row r="29" spans="2:16" ht="15" customHeight="1"/>
    <row r="30" spans="2:16" ht="15" customHeight="1"/>
  </sheetData>
  <mergeCells count="3">
    <mergeCell ref="B8:P8"/>
    <mergeCell ref="B9:B10"/>
    <mergeCell ref="O9:P10"/>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dimension ref="A1:IM67"/>
  <sheetViews>
    <sheetView zoomScaleNormal="100" workbookViewId="0"/>
  </sheetViews>
  <sheetFormatPr baseColWidth="10"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4" customFormat="1" ht="22.5" customHeight="1">
      <c r="B8" s="237" t="s">
        <v>152</v>
      </c>
      <c r="C8" s="238"/>
      <c r="D8" s="238"/>
      <c r="E8" s="238"/>
      <c r="F8" s="238"/>
      <c r="G8" s="238"/>
      <c r="H8" s="238"/>
      <c r="I8" s="238"/>
      <c r="K8" s="60"/>
    </row>
    <row r="9" spans="2:11" s="54" customFormat="1" ht="15" customHeight="1">
      <c r="B9" s="224" t="s">
        <v>13</v>
      </c>
      <c r="C9" s="225" t="s">
        <v>112</v>
      </c>
      <c r="D9" s="226" t="s">
        <v>133</v>
      </c>
      <c r="E9" s="227"/>
      <c r="F9" s="228"/>
      <c r="G9" s="229" t="s">
        <v>134</v>
      </c>
      <c r="H9" s="225" t="s">
        <v>109</v>
      </c>
      <c r="I9" s="229" t="s">
        <v>135</v>
      </c>
      <c r="K9" s="60"/>
    </row>
    <row r="10" spans="2:11" s="54" customFormat="1" ht="24" customHeight="1">
      <c r="B10" s="224"/>
      <c r="C10" s="225"/>
      <c r="D10" s="171" t="s">
        <v>105</v>
      </c>
      <c r="E10" s="173" t="s">
        <v>106</v>
      </c>
      <c r="F10" s="172" t="s">
        <v>107</v>
      </c>
      <c r="G10" s="229"/>
      <c r="H10" s="225"/>
      <c r="I10" s="229"/>
    </row>
    <row r="11" spans="2:11" s="54" customFormat="1" ht="9" customHeight="1">
      <c r="B11" s="105" t="s">
        <v>36</v>
      </c>
      <c r="C11" s="39" t="s">
        <v>116</v>
      </c>
      <c r="D11" s="174">
        <v>42</v>
      </c>
      <c r="E11" s="174">
        <v>98</v>
      </c>
      <c r="F11" s="174">
        <v>10</v>
      </c>
      <c r="G11" s="174">
        <v>412</v>
      </c>
      <c r="H11" s="174">
        <v>136</v>
      </c>
      <c r="I11" s="174">
        <f>SUM(D11:H11)</f>
        <v>698</v>
      </c>
    </row>
    <row r="12" spans="2:11" s="54" customFormat="1" ht="9" customHeight="1">
      <c r="B12" s="104" t="s">
        <v>4</v>
      </c>
      <c r="C12" s="120" t="s">
        <v>117</v>
      </c>
      <c r="D12" s="176">
        <v>70</v>
      </c>
      <c r="E12" s="176">
        <v>238</v>
      </c>
      <c r="F12" s="176">
        <v>24</v>
      </c>
      <c r="G12" s="176">
        <v>798</v>
      </c>
      <c r="H12" s="176">
        <v>248</v>
      </c>
      <c r="I12" s="176">
        <f>SUM(D12:H12)</f>
        <v>1378</v>
      </c>
    </row>
    <row r="13" spans="2:11" s="54" customFormat="1" ht="9" customHeight="1">
      <c r="B13" s="177" t="s">
        <v>80</v>
      </c>
      <c r="C13" s="39" t="s">
        <v>118</v>
      </c>
      <c r="D13" s="174">
        <v>28</v>
      </c>
      <c r="E13" s="174">
        <v>73</v>
      </c>
      <c r="F13" s="174">
        <v>10</v>
      </c>
      <c r="G13" s="174">
        <v>310</v>
      </c>
      <c r="H13" s="174">
        <v>179</v>
      </c>
      <c r="I13" s="174">
        <f t="shared" ref="I13:I25" si="0">SUM(D13:H13)</f>
        <v>600</v>
      </c>
    </row>
    <row r="14" spans="2:11" s="54" customFormat="1" ht="9" customHeight="1">
      <c r="B14" s="104" t="s">
        <v>37</v>
      </c>
      <c r="C14" s="120" t="s">
        <v>119</v>
      </c>
      <c r="D14" s="176">
        <v>49</v>
      </c>
      <c r="E14" s="176">
        <v>72</v>
      </c>
      <c r="F14" s="176">
        <v>10</v>
      </c>
      <c r="G14" s="176">
        <v>310</v>
      </c>
      <c r="H14" s="176">
        <v>148</v>
      </c>
      <c r="I14" s="176">
        <f t="shared" si="0"/>
        <v>589</v>
      </c>
    </row>
    <row r="15" spans="2:11" s="54" customFormat="1" ht="9" customHeight="1">
      <c r="B15" s="105" t="s">
        <v>131</v>
      </c>
      <c r="C15" s="39" t="s">
        <v>120</v>
      </c>
      <c r="D15" s="174">
        <v>77</v>
      </c>
      <c r="E15" s="174">
        <v>331</v>
      </c>
      <c r="F15" s="174">
        <v>10</v>
      </c>
      <c r="G15" s="174">
        <v>1424</v>
      </c>
      <c r="H15" s="174">
        <v>160</v>
      </c>
      <c r="I15" s="174">
        <f t="shared" si="0"/>
        <v>2002</v>
      </c>
    </row>
    <row r="16" spans="2:11" s="54" customFormat="1" ht="9" customHeight="1">
      <c r="B16" s="104" t="s">
        <v>18</v>
      </c>
      <c r="C16" s="120" t="s">
        <v>121</v>
      </c>
      <c r="D16" s="176">
        <v>210</v>
      </c>
      <c r="E16" s="176">
        <v>358</v>
      </c>
      <c r="F16" s="176">
        <v>10</v>
      </c>
      <c r="G16" s="176">
        <v>1608</v>
      </c>
      <c r="H16" s="176">
        <v>300</v>
      </c>
      <c r="I16" s="176">
        <f t="shared" si="0"/>
        <v>2486</v>
      </c>
    </row>
    <row r="17" spans="1:247" s="54" customFormat="1" ht="9" customHeight="1">
      <c r="B17" s="105" t="s">
        <v>5</v>
      </c>
      <c r="C17" s="39" t="s">
        <v>122</v>
      </c>
      <c r="D17" s="174">
        <v>35</v>
      </c>
      <c r="E17" s="174">
        <v>92</v>
      </c>
      <c r="F17" s="174">
        <v>7</v>
      </c>
      <c r="G17" s="174">
        <v>230</v>
      </c>
      <c r="H17" s="174">
        <v>60</v>
      </c>
      <c r="I17" s="174">
        <f t="shared" si="0"/>
        <v>424</v>
      </c>
    </row>
    <row r="18" spans="1:247" s="54" customFormat="1" ht="9" customHeight="1">
      <c r="B18" s="104" t="s">
        <v>6</v>
      </c>
      <c r="C18" s="120" t="s">
        <v>123</v>
      </c>
      <c r="D18" s="176">
        <v>28</v>
      </c>
      <c r="E18" s="176">
        <v>86</v>
      </c>
      <c r="F18" s="176">
        <v>10</v>
      </c>
      <c r="G18" s="176">
        <v>459</v>
      </c>
      <c r="H18" s="176">
        <v>30</v>
      </c>
      <c r="I18" s="176">
        <f t="shared" si="0"/>
        <v>613</v>
      </c>
    </row>
    <row r="19" spans="1:247" s="54" customFormat="1" ht="9" customHeight="1">
      <c r="B19" s="105" t="s">
        <v>7</v>
      </c>
      <c r="C19" s="39" t="s">
        <v>124</v>
      </c>
      <c r="D19" s="174">
        <v>21</v>
      </c>
      <c r="E19" s="174">
        <v>72</v>
      </c>
      <c r="F19" s="174">
        <v>10</v>
      </c>
      <c r="G19" s="174">
        <v>100</v>
      </c>
      <c r="H19" s="174">
        <v>80</v>
      </c>
      <c r="I19" s="174">
        <f t="shared" si="0"/>
        <v>283</v>
      </c>
    </row>
    <row r="20" spans="1:247" s="54" customFormat="1" ht="9" customHeight="1">
      <c r="B20" s="104" t="s">
        <v>8</v>
      </c>
      <c r="C20" s="120" t="s">
        <v>125</v>
      </c>
      <c r="D20" s="176">
        <v>77</v>
      </c>
      <c r="E20" s="176">
        <v>276</v>
      </c>
      <c r="F20" s="176">
        <v>10</v>
      </c>
      <c r="G20" s="176">
        <v>1273</v>
      </c>
      <c r="H20" s="176">
        <v>168</v>
      </c>
      <c r="I20" s="176">
        <f t="shared" si="0"/>
        <v>1804</v>
      </c>
    </row>
    <row r="21" spans="1:247" s="54" customFormat="1" ht="9" customHeight="1">
      <c r="B21" s="105" t="s">
        <v>14</v>
      </c>
      <c r="C21" s="61" t="s">
        <v>126</v>
      </c>
      <c r="D21" s="175">
        <v>28</v>
      </c>
      <c r="E21" s="175">
        <v>41</v>
      </c>
      <c r="F21" s="175">
        <v>7</v>
      </c>
      <c r="G21" s="175">
        <v>200</v>
      </c>
      <c r="H21" s="175">
        <v>40</v>
      </c>
      <c r="I21" s="174">
        <f t="shared" si="0"/>
        <v>316</v>
      </c>
    </row>
    <row r="22" spans="1:247" s="54" customFormat="1" ht="9" customHeight="1">
      <c r="B22" s="104" t="s">
        <v>15</v>
      </c>
      <c r="C22" s="120" t="s">
        <v>127</v>
      </c>
      <c r="D22" s="176">
        <v>49</v>
      </c>
      <c r="E22" s="176">
        <v>185</v>
      </c>
      <c r="F22" s="176">
        <v>24</v>
      </c>
      <c r="G22" s="176">
        <v>583</v>
      </c>
      <c r="H22" s="176">
        <v>312</v>
      </c>
      <c r="I22" s="176">
        <f t="shared" si="0"/>
        <v>1153</v>
      </c>
    </row>
    <row r="23" spans="1:247" s="54" customFormat="1" ht="9" customHeight="1">
      <c r="B23" s="105" t="s">
        <v>16</v>
      </c>
      <c r="C23" s="39" t="s">
        <v>128</v>
      </c>
      <c r="D23" s="174">
        <v>35</v>
      </c>
      <c r="E23" s="174">
        <v>118</v>
      </c>
      <c r="F23" s="174">
        <v>17</v>
      </c>
      <c r="G23" s="174">
        <v>381</v>
      </c>
      <c r="H23" s="174">
        <v>200</v>
      </c>
      <c r="I23" s="174">
        <f t="shared" si="0"/>
        <v>751</v>
      </c>
    </row>
    <row r="24" spans="1:247" s="54" customFormat="1" ht="9" customHeight="1">
      <c r="B24" s="104" t="s">
        <v>41</v>
      </c>
      <c r="C24" s="120" t="s">
        <v>129</v>
      </c>
      <c r="D24" s="176">
        <v>42</v>
      </c>
      <c r="E24" s="176">
        <v>101</v>
      </c>
      <c r="F24" s="176">
        <v>10</v>
      </c>
      <c r="G24" s="176">
        <v>308</v>
      </c>
      <c r="H24" s="176">
        <v>60</v>
      </c>
      <c r="I24" s="176">
        <f t="shared" si="0"/>
        <v>521</v>
      </c>
    </row>
    <row r="25" spans="1:247" s="54" customFormat="1" ht="9" customHeight="1">
      <c r="B25" s="105" t="s">
        <v>17</v>
      </c>
      <c r="C25" s="39" t="s">
        <v>130</v>
      </c>
      <c r="D25" s="174">
        <v>35</v>
      </c>
      <c r="E25" s="174">
        <v>99</v>
      </c>
      <c r="F25" s="174">
        <v>17</v>
      </c>
      <c r="G25" s="174">
        <v>386</v>
      </c>
      <c r="H25" s="174">
        <v>150</v>
      </c>
      <c r="I25" s="174">
        <f t="shared" si="0"/>
        <v>687</v>
      </c>
    </row>
    <row r="26" spans="1:247" s="170" customFormat="1" ht="18" customHeight="1">
      <c r="A26" s="82"/>
      <c r="B26" s="178" t="s">
        <v>3</v>
      </c>
      <c r="C26" s="179"/>
      <c r="D26" s="180">
        <f t="shared" ref="D26:H26" si="1">SUM(D11:D25)</f>
        <v>826</v>
      </c>
      <c r="E26" s="180">
        <f t="shared" si="1"/>
        <v>2240</v>
      </c>
      <c r="F26" s="180">
        <f t="shared" si="1"/>
        <v>186</v>
      </c>
      <c r="G26" s="180">
        <f t="shared" si="1"/>
        <v>8782</v>
      </c>
      <c r="H26" s="181">
        <f t="shared" si="1"/>
        <v>2271</v>
      </c>
      <c r="I26" s="181">
        <f t="shared" ref="I26" si="2">SUM(I11:I25)</f>
        <v>14305</v>
      </c>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row>
    <row r="27" spans="1:247" ht="22.5" customHeight="1">
      <c r="B27" s="205" t="str">
        <f>'Oferta de Juegos'!B27</f>
        <v>Al 29-02-2012</v>
      </c>
      <c r="I27" s="59"/>
    </row>
    <row r="28" spans="1:247" s="54" customFormat="1" ht="22.5" customHeight="1">
      <c r="B28" s="237" t="s">
        <v>153</v>
      </c>
      <c r="C28" s="238"/>
      <c r="D28" s="238"/>
      <c r="E28" s="238"/>
      <c r="F28" s="238"/>
      <c r="G28" s="238"/>
      <c r="H28" s="238"/>
      <c r="I28" s="213"/>
      <c r="J28" s="60"/>
    </row>
    <row r="29" spans="1:247" s="54" customFormat="1" ht="15" customHeight="1">
      <c r="B29" s="239" t="s">
        <v>13</v>
      </c>
      <c r="C29" s="225" t="s">
        <v>112</v>
      </c>
      <c r="D29" s="226" t="s">
        <v>133</v>
      </c>
      <c r="E29" s="227"/>
      <c r="F29" s="228"/>
      <c r="G29" s="225" t="s">
        <v>134</v>
      </c>
      <c r="H29" s="225" t="s">
        <v>109</v>
      </c>
      <c r="I29" s="236"/>
      <c r="J29" s="60"/>
    </row>
    <row r="30" spans="1:247" s="54" customFormat="1" ht="24" customHeight="1">
      <c r="B30" s="239"/>
      <c r="C30" s="225"/>
      <c r="D30" s="171" t="s">
        <v>105</v>
      </c>
      <c r="E30" s="173" t="s">
        <v>106</v>
      </c>
      <c r="F30" s="172" t="s">
        <v>107</v>
      </c>
      <c r="G30" s="225"/>
      <c r="H30" s="225"/>
      <c r="I30" s="236"/>
      <c r="J30" s="60"/>
    </row>
    <row r="31" spans="1:247" s="54" customFormat="1" ht="9" customHeight="1">
      <c r="B31" s="105" t="s">
        <v>36</v>
      </c>
      <c r="C31" s="39" t="s">
        <v>116</v>
      </c>
      <c r="D31" s="174">
        <v>43690.48</v>
      </c>
      <c r="E31" s="174">
        <v>34930.28</v>
      </c>
      <c r="F31" s="174">
        <v>34156.9</v>
      </c>
      <c r="G31" s="174">
        <v>64559.86</v>
      </c>
      <c r="H31" s="174">
        <v>424.99</v>
      </c>
      <c r="I31" s="212"/>
    </row>
    <row r="32" spans="1:247" s="54" customFormat="1" ht="9" customHeight="1">
      <c r="B32" s="104" t="s">
        <v>4</v>
      </c>
      <c r="C32" s="120" t="s">
        <v>117</v>
      </c>
      <c r="D32" s="176">
        <v>59618.23</v>
      </c>
      <c r="E32" s="176">
        <v>46011</v>
      </c>
      <c r="F32" s="176">
        <v>3001.01</v>
      </c>
      <c r="G32" s="176">
        <v>71409.460000000006</v>
      </c>
      <c r="H32" s="176">
        <v>1810.14</v>
      </c>
      <c r="I32" s="214"/>
    </row>
    <row r="33" spans="1:247" s="54" customFormat="1" ht="9" customHeight="1">
      <c r="B33" s="177" t="s">
        <v>80</v>
      </c>
      <c r="C33" s="39" t="s">
        <v>118</v>
      </c>
      <c r="D33" s="174">
        <v>48448.89</v>
      </c>
      <c r="E33" s="174">
        <v>36565.75</v>
      </c>
      <c r="F33" s="174">
        <v>8538.9699999999993</v>
      </c>
      <c r="G33" s="174">
        <v>76189.600000000006</v>
      </c>
      <c r="H33" s="174">
        <v>0</v>
      </c>
      <c r="I33" s="212"/>
    </row>
    <row r="34" spans="1:247" s="54" customFormat="1" ht="9" customHeight="1">
      <c r="B34" s="104" t="s">
        <v>37</v>
      </c>
      <c r="C34" s="120" t="s">
        <v>119</v>
      </c>
      <c r="D34" s="176">
        <v>22321.78</v>
      </c>
      <c r="E34" s="176">
        <v>20575.48</v>
      </c>
      <c r="F34" s="176">
        <v>15246.9</v>
      </c>
      <c r="G34" s="176">
        <v>57320.18</v>
      </c>
      <c r="H34" s="176">
        <v>347.98</v>
      </c>
      <c r="I34" s="214"/>
    </row>
    <row r="35" spans="1:247" s="54" customFormat="1" ht="9" customHeight="1">
      <c r="B35" s="105" t="s">
        <v>131</v>
      </c>
      <c r="C35" s="39" t="s">
        <v>120</v>
      </c>
      <c r="D35" s="174">
        <v>61703.72</v>
      </c>
      <c r="E35" s="174">
        <v>59145.32</v>
      </c>
      <c r="F35" s="174">
        <v>48073.14</v>
      </c>
      <c r="G35" s="174">
        <v>41584.31</v>
      </c>
      <c r="H35" s="174">
        <v>284.16000000000003</v>
      </c>
      <c r="I35" s="212"/>
    </row>
    <row r="36" spans="1:247" s="54" customFormat="1" ht="9" customHeight="1">
      <c r="B36" s="104" t="s">
        <v>18</v>
      </c>
      <c r="C36" s="120" t="s">
        <v>121</v>
      </c>
      <c r="D36" s="176">
        <v>94883.95</v>
      </c>
      <c r="E36" s="176">
        <v>64111.35</v>
      </c>
      <c r="F36" s="176">
        <v>86215.52</v>
      </c>
      <c r="G36" s="176">
        <v>88751.02</v>
      </c>
      <c r="H36" s="176">
        <v>880.1</v>
      </c>
      <c r="I36" s="214"/>
    </row>
    <row r="37" spans="1:247" s="54" customFormat="1" ht="9" customHeight="1">
      <c r="B37" s="105" t="s">
        <v>5</v>
      </c>
      <c r="C37" s="39" t="s">
        <v>122</v>
      </c>
      <c r="D37" s="174">
        <v>41116.26</v>
      </c>
      <c r="E37" s="174">
        <v>40885.01</v>
      </c>
      <c r="F37" s="174">
        <v>18567</v>
      </c>
      <c r="G37" s="174">
        <v>53745.13</v>
      </c>
      <c r="H37" s="174">
        <v>2526.98</v>
      </c>
      <c r="I37" s="212"/>
    </row>
    <row r="38" spans="1:247" s="54" customFormat="1" ht="9" customHeight="1">
      <c r="B38" s="104" t="s">
        <v>6</v>
      </c>
      <c r="C38" s="120" t="s">
        <v>123</v>
      </c>
      <c r="D38" s="176">
        <v>47701.97</v>
      </c>
      <c r="E38" s="176">
        <v>30066.6</v>
      </c>
      <c r="F38" s="176">
        <v>10356.9</v>
      </c>
      <c r="G38" s="176">
        <v>45022.3</v>
      </c>
      <c r="H38" s="176">
        <v>0</v>
      </c>
      <c r="I38" s="214"/>
    </row>
    <row r="39" spans="1:247" s="54" customFormat="1" ht="9" customHeight="1">
      <c r="B39" s="105" t="s">
        <v>7</v>
      </c>
      <c r="C39" s="39" t="s">
        <v>124</v>
      </c>
      <c r="D39" s="174">
        <v>10310.34</v>
      </c>
      <c r="E39" s="174">
        <v>4793.1000000000004</v>
      </c>
      <c r="F39" s="174">
        <v>0</v>
      </c>
      <c r="G39" s="174">
        <v>8248.6200000000008</v>
      </c>
      <c r="H39" s="174">
        <v>0</v>
      </c>
      <c r="I39" s="212"/>
    </row>
    <row r="40" spans="1:247" s="54" customFormat="1" ht="9" customHeight="1">
      <c r="B40" s="104" t="s">
        <v>8</v>
      </c>
      <c r="C40" s="120" t="s">
        <v>125</v>
      </c>
      <c r="D40" s="176">
        <v>34088</v>
      </c>
      <c r="E40" s="176">
        <v>24267.82</v>
      </c>
      <c r="F40" s="176">
        <v>26962.07</v>
      </c>
      <c r="G40" s="176">
        <v>59772.88</v>
      </c>
      <c r="H40" s="176">
        <v>1738.94</v>
      </c>
      <c r="I40" s="214"/>
    </row>
    <row r="41" spans="1:247" s="54" customFormat="1" ht="9" customHeight="1">
      <c r="B41" s="105" t="s">
        <v>14</v>
      </c>
      <c r="C41" s="61" t="s">
        <v>126</v>
      </c>
      <c r="D41" s="175">
        <v>53261.7</v>
      </c>
      <c r="E41" s="175">
        <v>34872.160000000003</v>
      </c>
      <c r="F41" s="175">
        <v>34958.129999999997</v>
      </c>
      <c r="G41" s="175">
        <v>34245.61</v>
      </c>
      <c r="H41" s="175">
        <v>7297.63</v>
      </c>
      <c r="I41" s="212"/>
    </row>
    <row r="42" spans="1:247" s="54" customFormat="1" ht="9" customHeight="1">
      <c r="B42" s="104" t="s">
        <v>15</v>
      </c>
      <c r="C42" s="120" t="s">
        <v>127</v>
      </c>
      <c r="D42" s="176">
        <v>42277.27</v>
      </c>
      <c r="E42" s="176">
        <v>35637.15</v>
      </c>
      <c r="F42" s="176">
        <v>13607.33</v>
      </c>
      <c r="G42" s="176">
        <v>79003.520000000004</v>
      </c>
      <c r="H42" s="176">
        <v>261.16000000000003</v>
      </c>
      <c r="I42" s="214"/>
    </row>
    <row r="43" spans="1:247" s="54" customFormat="1" ht="9" customHeight="1">
      <c r="B43" s="105" t="s">
        <v>16</v>
      </c>
      <c r="C43" s="39" t="s">
        <v>128</v>
      </c>
      <c r="D43" s="174">
        <v>46007.88</v>
      </c>
      <c r="E43" s="174">
        <v>15302.69</v>
      </c>
      <c r="F43" s="174">
        <v>4912.9799999999996</v>
      </c>
      <c r="G43" s="174">
        <v>72335.55</v>
      </c>
      <c r="H43" s="174">
        <v>165</v>
      </c>
      <c r="I43" s="212"/>
    </row>
    <row r="44" spans="1:247" s="54" customFormat="1" ht="9" customHeight="1">
      <c r="B44" s="104" t="s">
        <v>41</v>
      </c>
      <c r="C44" s="120" t="s">
        <v>129</v>
      </c>
      <c r="D44" s="176">
        <v>26560.55</v>
      </c>
      <c r="E44" s="176">
        <v>12381.14</v>
      </c>
      <c r="F44" s="176">
        <v>8098.28</v>
      </c>
      <c r="G44" s="176">
        <v>57406.25</v>
      </c>
      <c r="H44" s="176">
        <v>322.29000000000002</v>
      </c>
      <c r="I44" s="214"/>
    </row>
    <row r="45" spans="1:247" s="54" customFormat="1" ht="9" customHeight="1">
      <c r="B45" s="105" t="s">
        <v>17</v>
      </c>
      <c r="C45" s="39" t="s">
        <v>130</v>
      </c>
      <c r="D45" s="174">
        <v>44880.79</v>
      </c>
      <c r="E45" s="174">
        <v>22620.45</v>
      </c>
      <c r="F45" s="174">
        <v>5748.28</v>
      </c>
      <c r="G45" s="174">
        <v>91891.86</v>
      </c>
      <c r="H45" s="174">
        <v>1299.93</v>
      </c>
      <c r="I45" s="212"/>
    </row>
    <row r="46" spans="1:247" s="170" customFormat="1" ht="18" customHeight="1">
      <c r="A46" s="82"/>
      <c r="B46" s="178" t="s">
        <v>3</v>
      </c>
      <c r="C46" s="179"/>
      <c r="D46" s="180">
        <v>56429.79</v>
      </c>
      <c r="E46" s="180">
        <v>39179.43</v>
      </c>
      <c r="F46" s="180">
        <v>17908.62</v>
      </c>
      <c r="G46" s="181">
        <v>64957.97</v>
      </c>
      <c r="H46" s="180">
        <v>850.81</v>
      </c>
      <c r="I46" s="215"/>
      <c r="J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c r="IJ46" s="54"/>
      <c r="IK46" s="54"/>
      <c r="IL46" s="54"/>
      <c r="IM46" s="54"/>
    </row>
    <row r="47" spans="1:247" ht="22.5" customHeight="1">
      <c r="B47" s="205" t="s">
        <v>154</v>
      </c>
    </row>
    <row r="48" spans="1:247" s="54" customFormat="1" ht="22.5" customHeight="1">
      <c r="B48" s="237" t="s">
        <v>155</v>
      </c>
      <c r="C48" s="238"/>
      <c r="D48" s="238"/>
      <c r="E48" s="238"/>
      <c r="F48" s="238"/>
      <c r="G48" s="238"/>
      <c r="H48" s="238"/>
      <c r="I48" s="213"/>
    </row>
    <row r="49" spans="2:10" s="54" customFormat="1" ht="15" customHeight="1">
      <c r="B49" s="239" t="s">
        <v>13</v>
      </c>
      <c r="C49" s="225" t="s">
        <v>112</v>
      </c>
      <c r="D49" s="226" t="s">
        <v>133</v>
      </c>
      <c r="E49" s="227"/>
      <c r="F49" s="228"/>
      <c r="G49" s="225" t="s">
        <v>134</v>
      </c>
      <c r="H49" s="225" t="s">
        <v>109</v>
      </c>
      <c r="I49" s="236"/>
      <c r="J49" s="60"/>
    </row>
    <row r="50" spans="2:10" s="54" customFormat="1" ht="24" customHeight="1">
      <c r="B50" s="239"/>
      <c r="C50" s="225"/>
      <c r="D50" s="171" t="s">
        <v>105</v>
      </c>
      <c r="E50" s="173" t="s">
        <v>106</v>
      </c>
      <c r="F50" s="172" t="s">
        <v>107</v>
      </c>
      <c r="G50" s="225"/>
      <c r="H50" s="225"/>
      <c r="I50" s="236"/>
    </row>
    <row r="51" spans="2:10" s="54" customFormat="1" ht="9" customHeight="1">
      <c r="B51" s="105" t="s">
        <v>36</v>
      </c>
      <c r="C51" s="39" t="s">
        <v>116</v>
      </c>
      <c r="D51" s="207">
        <v>90.74</v>
      </c>
      <c r="E51" s="207">
        <v>72.55</v>
      </c>
      <c r="F51" s="207">
        <v>70.94</v>
      </c>
      <c r="G51" s="207">
        <v>134.08000000000001</v>
      </c>
      <c r="H51" s="207">
        <v>0.88</v>
      </c>
      <c r="I51" s="217"/>
    </row>
    <row r="52" spans="2:10" s="54" customFormat="1" ht="9" customHeight="1">
      <c r="B52" s="104" t="s">
        <v>4</v>
      </c>
      <c r="C52" s="120" t="s">
        <v>117</v>
      </c>
      <c r="D52" s="208">
        <v>123.82</v>
      </c>
      <c r="E52" s="208">
        <v>95.56</v>
      </c>
      <c r="F52" s="208">
        <v>6.23</v>
      </c>
      <c r="G52" s="208">
        <v>148.31</v>
      </c>
      <c r="H52" s="208">
        <v>3.76</v>
      </c>
      <c r="I52" s="216"/>
    </row>
    <row r="53" spans="2:10" s="54" customFormat="1" ht="9" customHeight="1">
      <c r="B53" s="177" t="s">
        <v>80</v>
      </c>
      <c r="C53" s="39" t="s">
        <v>118</v>
      </c>
      <c r="D53" s="207">
        <v>100.62</v>
      </c>
      <c r="E53" s="207">
        <v>75.94</v>
      </c>
      <c r="F53" s="207">
        <v>17.73</v>
      </c>
      <c r="G53" s="207">
        <v>158.24</v>
      </c>
      <c r="H53" s="207">
        <v>0</v>
      </c>
      <c r="I53" s="217"/>
    </row>
    <row r="54" spans="2:10" s="54" customFormat="1" ht="9" customHeight="1">
      <c r="B54" s="104" t="s">
        <v>37</v>
      </c>
      <c r="C54" s="120" t="s">
        <v>119</v>
      </c>
      <c r="D54" s="208">
        <v>46.36</v>
      </c>
      <c r="E54" s="208">
        <v>42.73</v>
      </c>
      <c r="F54" s="208">
        <v>31.67</v>
      </c>
      <c r="G54" s="208">
        <v>119.05</v>
      </c>
      <c r="H54" s="208">
        <v>0.72</v>
      </c>
      <c r="I54" s="216"/>
    </row>
    <row r="55" spans="2:10" s="54" customFormat="1" ht="9" customHeight="1">
      <c r="B55" s="105" t="s">
        <v>131</v>
      </c>
      <c r="C55" s="39" t="s">
        <v>120</v>
      </c>
      <c r="D55" s="207">
        <v>128.15</v>
      </c>
      <c r="E55" s="207">
        <v>122.84</v>
      </c>
      <c r="F55" s="207">
        <v>99.84</v>
      </c>
      <c r="G55" s="207">
        <v>86.37</v>
      </c>
      <c r="H55" s="207">
        <v>0.59</v>
      </c>
      <c r="I55" s="217"/>
    </row>
    <row r="56" spans="2:10" s="54" customFormat="1" ht="9" customHeight="1">
      <c r="B56" s="104" t="s">
        <v>18</v>
      </c>
      <c r="C56" s="120" t="s">
        <v>121</v>
      </c>
      <c r="D56" s="208">
        <v>197.06</v>
      </c>
      <c r="E56" s="208">
        <v>133.15</v>
      </c>
      <c r="F56" s="208">
        <v>179.06</v>
      </c>
      <c r="G56" s="208">
        <v>184.33</v>
      </c>
      <c r="H56" s="208">
        <v>1.83</v>
      </c>
      <c r="I56" s="216"/>
    </row>
    <row r="57" spans="2:10" s="54" customFormat="1" ht="9" customHeight="1">
      <c r="B57" s="105" t="s">
        <v>5</v>
      </c>
      <c r="C57" s="39" t="s">
        <v>122</v>
      </c>
      <c r="D57" s="207">
        <v>85.39</v>
      </c>
      <c r="E57" s="207">
        <v>84.91</v>
      </c>
      <c r="F57" s="207">
        <v>38.56</v>
      </c>
      <c r="G57" s="207">
        <v>111.62</v>
      </c>
      <c r="H57" s="207">
        <v>5.25</v>
      </c>
      <c r="I57" s="217"/>
    </row>
    <row r="58" spans="2:10" s="54" customFormat="1" ht="9" customHeight="1">
      <c r="B58" s="104" t="s">
        <v>6</v>
      </c>
      <c r="C58" s="120" t="s">
        <v>123</v>
      </c>
      <c r="D58" s="208">
        <v>99.07</v>
      </c>
      <c r="E58" s="208">
        <v>62.44</v>
      </c>
      <c r="F58" s="208">
        <v>21.51</v>
      </c>
      <c r="G58" s="208">
        <v>93.51</v>
      </c>
      <c r="H58" s="208">
        <v>0</v>
      </c>
      <c r="I58" s="216"/>
    </row>
    <row r="59" spans="2:10" s="54" customFormat="1" ht="9" customHeight="1">
      <c r="B59" s="105" t="s">
        <v>7</v>
      </c>
      <c r="C59" s="39" t="s">
        <v>124</v>
      </c>
      <c r="D59" s="207">
        <v>21.41</v>
      </c>
      <c r="E59" s="207">
        <v>9.9499999999999993</v>
      </c>
      <c r="F59" s="207">
        <v>0</v>
      </c>
      <c r="G59" s="207">
        <v>17.13</v>
      </c>
      <c r="H59" s="207">
        <v>0</v>
      </c>
      <c r="I59" s="217"/>
    </row>
    <row r="60" spans="2:10" s="54" customFormat="1" ht="9" customHeight="1">
      <c r="B60" s="104" t="s">
        <v>8</v>
      </c>
      <c r="C60" s="120" t="s">
        <v>125</v>
      </c>
      <c r="D60" s="208">
        <v>70.8</v>
      </c>
      <c r="E60" s="208">
        <v>50.4</v>
      </c>
      <c r="F60" s="208">
        <v>56</v>
      </c>
      <c r="G60" s="208">
        <v>124.14</v>
      </c>
      <c r="H60" s="208">
        <v>3.61</v>
      </c>
      <c r="I60" s="216"/>
    </row>
    <row r="61" spans="2:10" s="54" customFormat="1" ht="9" customHeight="1">
      <c r="B61" s="105" t="s">
        <v>14</v>
      </c>
      <c r="C61" s="61" t="s">
        <v>126</v>
      </c>
      <c r="D61" s="209">
        <v>110.62</v>
      </c>
      <c r="E61" s="209">
        <v>72.430000000000007</v>
      </c>
      <c r="F61" s="209">
        <v>72.599999999999994</v>
      </c>
      <c r="G61" s="209">
        <v>71.12</v>
      </c>
      <c r="H61" s="209">
        <v>15.16</v>
      </c>
      <c r="I61" s="217"/>
    </row>
    <row r="62" spans="2:10" s="54" customFormat="1" ht="9" customHeight="1">
      <c r="B62" s="104" t="s">
        <v>15</v>
      </c>
      <c r="C62" s="120" t="s">
        <v>127</v>
      </c>
      <c r="D62" s="208">
        <v>87.81</v>
      </c>
      <c r="E62" s="208">
        <v>74.010000000000005</v>
      </c>
      <c r="F62" s="208">
        <v>28.26</v>
      </c>
      <c r="G62" s="208">
        <v>164.08</v>
      </c>
      <c r="H62" s="208">
        <v>0.54</v>
      </c>
      <c r="I62" s="216"/>
    </row>
    <row r="63" spans="2:10" s="54" customFormat="1" ht="9" customHeight="1">
      <c r="B63" s="105" t="s">
        <v>16</v>
      </c>
      <c r="C63" s="39" t="s">
        <v>128</v>
      </c>
      <c r="D63" s="207">
        <v>95.55</v>
      </c>
      <c r="E63" s="207">
        <v>31.78</v>
      </c>
      <c r="F63" s="207">
        <v>10.199999999999999</v>
      </c>
      <c r="G63" s="207">
        <v>150.22999999999999</v>
      </c>
      <c r="H63" s="207">
        <v>0.34</v>
      </c>
      <c r="I63" s="217"/>
    </row>
    <row r="64" spans="2:10" s="54" customFormat="1" ht="9" customHeight="1">
      <c r="B64" s="104" t="s">
        <v>41</v>
      </c>
      <c r="C64" s="120" t="s">
        <v>129</v>
      </c>
      <c r="D64" s="208">
        <v>55.16</v>
      </c>
      <c r="E64" s="208">
        <v>25.71</v>
      </c>
      <c r="F64" s="208">
        <v>16.82</v>
      </c>
      <c r="G64" s="208">
        <v>119.23</v>
      </c>
      <c r="H64" s="208">
        <v>0.67</v>
      </c>
      <c r="I64" s="216"/>
    </row>
    <row r="65" spans="1:247" s="54" customFormat="1" ht="9" customHeight="1">
      <c r="B65" s="105" t="s">
        <v>17</v>
      </c>
      <c r="C65" s="39" t="s">
        <v>130</v>
      </c>
      <c r="D65" s="207">
        <v>93.21</v>
      </c>
      <c r="E65" s="207">
        <v>46.98</v>
      </c>
      <c r="F65" s="207">
        <v>11.94</v>
      </c>
      <c r="G65" s="207">
        <v>190.85</v>
      </c>
      <c r="H65" s="207">
        <v>2.7</v>
      </c>
      <c r="I65" s="217"/>
    </row>
    <row r="66" spans="1:247" s="170" customFormat="1" ht="18" customHeight="1">
      <c r="A66" s="82"/>
      <c r="B66" s="178" t="s">
        <v>3</v>
      </c>
      <c r="C66" s="179"/>
      <c r="D66" s="210">
        <v>117.2</v>
      </c>
      <c r="E66" s="210">
        <v>81.37</v>
      </c>
      <c r="F66" s="210">
        <v>37.19</v>
      </c>
      <c r="G66" s="211">
        <v>134.91</v>
      </c>
      <c r="H66" s="210">
        <v>1.77</v>
      </c>
      <c r="I66" s="218"/>
      <c r="J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c r="EO66" s="54"/>
      <c r="EP66" s="54"/>
      <c r="EQ66" s="54"/>
      <c r="ER66" s="54"/>
      <c r="ES66" s="54"/>
      <c r="ET66" s="54"/>
      <c r="EU66" s="54"/>
      <c r="EV66" s="54"/>
      <c r="EW66" s="54"/>
      <c r="EX66" s="54"/>
      <c r="EY66" s="54"/>
      <c r="EZ66" s="54"/>
      <c r="FA66" s="54"/>
      <c r="FB66" s="54"/>
      <c r="FC66" s="54"/>
      <c r="FD66" s="54"/>
      <c r="FE66" s="54"/>
      <c r="FF66" s="54"/>
      <c r="FG66" s="54"/>
      <c r="FH66" s="54"/>
      <c r="FI66" s="54"/>
      <c r="FJ66" s="54"/>
      <c r="FK66" s="54"/>
      <c r="FL66" s="54"/>
      <c r="FM66" s="54"/>
      <c r="FN66" s="54"/>
      <c r="FO66" s="54"/>
      <c r="FP66" s="54"/>
      <c r="FQ66" s="54"/>
      <c r="FR66" s="54"/>
      <c r="FS66" s="54"/>
      <c r="FT66" s="54"/>
      <c r="FU66" s="54"/>
      <c r="FV66" s="54"/>
      <c r="FW66" s="54"/>
      <c r="FX66" s="54"/>
      <c r="FY66" s="54"/>
      <c r="FZ66" s="54"/>
      <c r="GA66" s="54"/>
      <c r="GB66" s="54"/>
      <c r="GC66" s="54"/>
      <c r="GD66" s="54"/>
      <c r="GE66" s="54"/>
      <c r="GF66" s="54"/>
      <c r="GG66" s="54"/>
      <c r="GH66" s="54"/>
      <c r="GI66" s="54"/>
      <c r="GJ66" s="54"/>
      <c r="GK66" s="54"/>
      <c r="GL66" s="54"/>
      <c r="GM66" s="54"/>
      <c r="GN66" s="54"/>
      <c r="GO66" s="54"/>
      <c r="GP66" s="54"/>
      <c r="GQ66" s="54"/>
      <c r="GR66" s="54"/>
      <c r="GS66" s="54"/>
      <c r="GT66" s="54"/>
      <c r="GU66" s="54"/>
      <c r="GV66" s="54"/>
      <c r="GW66" s="54"/>
      <c r="GX66" s="54"/>
      <c r="GY66" s="54"/>
      <c r="GZ66" s="54"/>
      <c r="HA66" s="54"/>
      <c r="HB66" s="54"/>
      <c r="HC66" s="54"/>
      <c r="HD66" s="54"/>
      <c r="HE66" s="54"/>
      <c r="HF66" s="54"/>
      <c r="HG66" s="54"/>
      <c r="HH66" s="54"/>
      <c r="HI66" s="54"/>
      <c r="HJ66" s="54"/>
      <c r="HK66" s="54"/>
      <c r="HL66" s="54"/>
      <c r="HM66" s="54"/>
      <c r="HN66" s="54"/>
      <c r="HO66" s="54"/>
      <c r="HP66" s="54"/>
      <c r="HQ66" s="54"/>
      <c r="HR66" s="54"/>
      <c r="HS66" s="54"/>
      <c r="HT66" s="54"/>
      <c r="HU66" s="54"/>
      <c r="HV66" s="54"/>
      <c r="HW66" s="54"/>
      <c r="HX66" s="54"/>
      <c r="HY66" s="54"/>
      <c r="HZ66" s="54"/>
      <c r="IA66" s="54"/>
      <c r="IB66" s="54"/>
      <c r="IC66" s="54"/>
      <c r="ID66" s="54"/>
      <c r="IE66" s="54"/>
      <c r="IF66" s="54"/>
      <c r="IG66" s="54"/>
      <c r="IH66" s="54"/>
      <c r="II66" s="54"/>
      <c r="IJ66" s="54"/>
      <c r="IK66" s="54"/>
      <c r="IL66" s="54"/>
      <c r="IM66" s="54"/>
    </row>
    <row r="67" spans="1:247" ht="22.5" customHeight="1">
      <c r="B67" s="205" t="str">
        <f>B47</f>
        <v>Win Febrero 2012 y posiciones de juego al 29-02-2012</v>
      </c>
    </row>
  </sheetData>
  <mergeCells count="21">
    <mergeCell ref="I29:I30"/>
    <mergeCell ref="I9:I10"/>
    <mergeCell ref="B8:I8"/>
    <mergeCell ref="B29:B30"/>
    <mergeCell ref="C29:C30"/>
    <mergeCell ref="D29:F29"/>
    <mergeCell ref="G29:G30"/>
    <mergeCell ref="H29:H30"/>
    <mergeCell ref="B9:B10"/>
    <mergeCell ref="C9:C10"/>
    <mergeCell ref="D9:F9"/>
    <mergeCell ref="G9:G10"/>
    <mergeCell ref="H9:H10"/>
    <mergeCell ref="B28:H28"/>
    <mergeCell ref="I49:I50"/>
    <mergeCell ref="B48:H48"/>
    <mergeCell ref="B49:B50"/>
    <mergeCell ref="C49:C50"/>
    <mergeCell ref="D49:F49"/>
    <mergeCell ref="G49:G50"/>
    <mergeCell ref="H49:H50"/>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U31"/>
  <sheetViews>
    <sheetView showGridLines="0" zoomScaleNormal="100" workbookViewId="0"/>
  </sheetViews>
  <sheetFormatPr baseColWidth="10" defaultRowHeight="9"/>
  <cols>
    <col min="1" max="1" width="4.140625" style="6" customWidth="1"/>
    <col min="2" max="2" width="21.42578125" style="1" customWidth="1"/>
    <col min="3" max="3" width="10.5703125" style="1" customWidth="1"/>
    <col min="4" max="4" width="11" style="1" customWidth="1"/>
    <col min="5" max="6" width="10" style="1" customWidth="1"/>
    <col min="7" max="7" width="10.7109375" style="1" customWidth="1"/>
    <col min="8" max="8" width="10" style="1" customWidth="1"/>
    <col min="9" max="9" width="11.140625" style="1" hidden="1" customWidth="1"/>
    <col min="10" max="10" width="11" style="1" hidden="1" customWidth="1"/>
    <col min="11" max="11" width="10.7109375" style="1" hidden="1" customWidth="1"/>
    <col min="12" max="12" width="10.5703125" style="1" hidden="1" customWidth="1"/>
    <col min="13" max="14" width="10.28515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40" t="s">
        <v>62</v>
      </c>
      <c r="C8" s="241"/>
      <c r="D8" s="241"/>
      <c r="E8" s="241"/>
      <c r="F8" s="241"/>
      <c r="G8" s="241"/>
      <c r="H8" s="241"/>
      <c r="I8" s="241"/>
      <c r="J8" s="241"/>
      <c r="K8" s="241"/>
      <c r="L8" s="241"/>
      <c r="M8" s="241"/>
      <c r="N8" s="241"/>
      <c r="O8" s="241"/>
      <c r="P8" s="242"/>
      <c r="Q8" s="23"/>
      <c r="S8" s="2"/>
    </row>
    <row r="9" spans="1:21" ht="11.25">
      <c r="A9" s="21"/>
      <c r="B9" s="131" t="s">
        <v>13</v>
      </c>
      <c r="C9" s="25" t="s">
        <v>43</v>
      </c>
      <c r="D9" s="25" t="s">
        <v>44</v>
      </c>
      <c r="E9" s="25" t="s">
        <v>45</v>
      </c>
      <c r="F9" s="25" t="s">
        <v>46</v>
      </c>
      <c r="G9" s="25" t="s">
        <v>47</v>
      </c>
      <c r="H9" s="25" t="s">
        <v>48</v>
      </c>
      <c r="I9" s="25" t="s">
        <v>49</v>
      </c>
      <c r="J9" s="25" t="s">
        <v>50</v>
      </c>
      <c r="K9" s="25" t="s">
        <v>51</v>
      </c>
      <c r="L9" s="25" t="s">
        <v>77</v>
      </c>
      <c r="M9" s="25" t="s">
        <v>78</v>
      </c>
      <c r="N9" s="25" t="s">
        <v>79</v>
      </c>
      <c r="O9" s="25" t="s">
        <v>34</v>
      </c>
      <c r="P9" s="132" t="s">
        <v>35</v>
      </c>
      <c r="Q9" s="23"/>
    </row>
    <row r="10" spans="1:21">
      <c r="A10" s="21"/>
      <c r="B10" s="98" t="s">
        <v>36</v>
      </c>
      <c r="C10" s="27">
        <v>1035767085</v>
      </c>
      <c r="D10" s="27">
        <v>935429689</v>
      </c>
      <c r="E10" s="27"/>
      <c r="F10" s="27"/>
      <c r="G10" s="27"/>
      <c r="H10" s="27"/>
      <c r="I10" s="27"/>
      <c r="J10" s="27"/>
      <c r="K10" s="27"/>
      <c r="L10" s="27"/>
      <c r="M10" s="27"/>
      <c r="N10" s="27"/>
      <c r="O10" s="27">
        <f>SUM(C10:N10)</f>
        <v>1971196774</v>
      </c>
      <c r="P10" s="31">
        <v>4008778.43</v>
      </c>
      <c r="Q10" s="23"/>
      <c r="T10" s="128"/>
      <c r="U10" s="108"/>
    </row>
    <row r="11" spans="1:21" s="3" customFormat="1">
      <c r="A11" s="21"/>
      <c r="B11" s="99" t="s">
        <v>4</v>
      </c>
      <c r="C11" s="26">
        <v>2202162439</v>
      </c>
      <c r="D11" s="26">
        <v>2106257899</v>
      </c>
      <c r="E11" s="26"/>
      <c r="F11" s="26"/>
      <c r="G11" s="26"/>
      <c r="H11" s="26"/>
      <c r="I11" s="26"/>
      <c r="J11" s="26"/>
      <c r="K11" s="26"/>
      <c r="L11" s="26"/>
      <c r="M11" s="26"/>
      <c r="N11" s="26"/>
      <c r="O11" s="26">
        <f t="shared" ref="O11:O24" si="0">SUM(C11:N11)</f>
        <v>4308420338</v>
      </c>
      <c r="P11" s="32">
        <v>8767011.0800000001</v>
      </c>
      <c r="Q11" s="22"/>
      <c r="R11" s="4"/>
      <c r="T11" s="128"/>
      <c r="U11" s="108"/>
    </row>
    <row r="12" spans="1:21" s="3" customFormat="1">
      <c r="A12" s="21"/>
      <c r="B12" s="98" t="s">
        <v>80</v>
      </c>
      <c r="C12" s="27">
        <v>903056986</v>
      </c>
      <c r="D12" s="27">
        <v>804171002</v>
      </c>
      <c r="E12" s="27"/>
      <c r="F12" s="27"/>
      <c r="G12" s="27"/>
      <c r="H12" s="27"/>
      <c r="I12" s="27"/>
      <c r="J12" s="27"/>
      <c r="K12" s="27"/>
      <c r="L12" s="27"/>
      <c r="M12" s="27"/>
      <c r="N12" s="27"/>
      <c r="O12" s="27">
        <f t="shared" si="0"/>
        <v>1707227988</v>
      </c>
      <c r="P12" s="31">
        <v>3471458.29</v>
      </c>
      <c r="Q12" s="22"/>
      <c r="R12" s="4"/>
      <c r="T12" s="128"/>
      <c r="U12" s="108"/>
    </row>
    <row r="13" spans="1:21" s="3" customFormat="1">
      <c r="A13" s="21"/>
      <c r="B13" s="100" t="s">
        <v>37</v>
      </c>
      <c r="C13" s="28">
        <v>609320866</v>
      </c>
      <c r="D13" s="28">
        <v>595904409</v>
      </c>
      <c r="E13" s="28"/>
      <c r="F13" s="28"/>
      <c r="G13" s="28"/>
      <c r="H13" s="28"/>
      <c r="I13" s="28"/>
      <c r="J13" s="28"/>
      <c r="K13" s="28"/>
      <c r="L13" s="28"/>
      <c r="M13" s="28"/>
      <c r="N13" s="28"/>
      <c r="O13" s="28">
        <f t="shared" si="0"/>
        <v>1205225275</v>
      </c>
      <c r="P13" s="32">
        <v>2453010.2200000002</v>
      </c>
      <c r="Q13" s="22"/>
      <c r="R13" s="4"/>
      <c r="T13" s="128"/>
      <c r="U13" s="108"/>
    </row>
    <row r="14" spans="1:21" s="3" customFormat="1">
      <c r="A14" s="21"/>
      <c r="B14" s="98" t="s">
        <v>40</v>
      </c>
      <c r="C14" s="29">
        <v>2576732673</v>
      </c>
      <c r="D14" s="29">
        <v>2438045749</v>
      </c>
      <c r="E14" s="29"/>
      <c r="F14" s="29"/>
      <c r="G14" s="29"/>
      <c r="H14" s="29"/>
      <c r="I14" s="29"/>
      <c r="J14" s="29"/>
      <c r="K14" s="29"/>
      <c r="L14" s="29"/>
      <c r="M14" s="29"/>
      <c r="N14" s="29"/>
      <c r="O14" s="29">
        <f t="shared" si="0"/>
        <v>5014778422</v>
      </c>
      <c r="P14" s="31">
        <v>10203234.869999999</v>
      </c>
      <c r="Q14" s="22"/>
      <c r="R14" s="4"/>
      <c r="T14" s="128"/>
      <c r="U14" s="108"/>
    </row>
    <row r="15" spans="1:21" s="3" customFormat="1">
      <c r="A15" s="21"/>
      <c r="B15" s="100" t="s">
        <v>18</v>
      </c>
      <c r="C15" s="30">
        <v>6529839805</v>
      </c>
      <c r="D15" s="30">
        <v>5414744090</v>
      </c>
      <c r="E15" s="30"/>
      <c r="F15" s="30"/>
      <c r="G15" s="30"/>
      <c r="H15" s="30"/>
      <c r="I15" s="30"/>
      <c r="J15" s="30"/>
      <c r="K15" s="30"/>
      <c r="L15" s="30"/>
      <c r="M15" s="30"/>
      <c r="N15" s="30"/>
      <c r="O15" s="30">
        <f t="shared" si="0"/>
        <v>11944583895</v>
      </c>
      <c r="P15" s="32">
        <v>24270581.210000001</v>
      </c>
      <c r="Q15" s="22"/>
      <c r="R15" s="4"/>
      <c r="T15" s="128"/>
      <c r="U15" s="108"/>
    </row>
    <row r="16" spans="1:21" s="3" customFormat="1">
      <c r="A16" s="21"/>
      <c r="B16" s="98" t="s">
        <v>5</v>
      </c>
      <c r="C16" s="27">
        <v>531997959</v>
      </c>
      <c r="D16" s="27">
        <v>517460300</v>
      </c>
      <c r="E16" s="27"/>
      <c r="F16" s="27"/>
      <c r="G16" s="27"/>
      <c r="H16" s="27"/>
      <c r="I16" s="27"/>
      <c r="J16" s="27"/>
      <c r="K16" s="27"/>
      <c r="L16" s="27"/>
      <c r="M16" s="27"/>
      <c r="N16" s="27"/>
      <c r="O16" s="27">
        <f t="shared" si="0"/>
        <v>1049458259</v>
      </c>
      <c r="P16" s="31">
        <v>2135858.25</v>
      </c>
      <c r="Q16" s="22"/>
      <c r="R16" s="4"/>
      <c r="T16" s="128"/>
      <c r="U16" s="108"/>
    </row>
    <row r="17" spans="1:21" s="3" customFormat="1">
      <c r="A17" s="21"/>
      <c r="B17" s="100" t="s">
        <v>6</v>
      </c>
      <c r="C17" s="30">
        <v>778512672</v>
      </c>
      <c r="D17" s="30">
        <v>716015373</v>
      </c>
      <c r="E17" s="30"/>
      <c r="F17" s="30"/>
      <c r="G17" s="30"/>
      <c r="H17" s="30"/>
      <c r="I17" s="30"/>
      <c r="J17" s="30"/>
      <c r="K17" s="30"/>
      <c r="L17" s="30"/>
      <c r="M17" s="30"/>
      <c r="N17" s="30"/>
      <c r="O17" s="30">
        <f t="shared" si="0"/>
        <v>1494528045</v>
      </c>
      <c r="P17" s="32">
        <v>3039946.21</v>
      </c>
      <c r="Q17" s="22"/>
      <c r="R17" s="4"/>
      <c r="T17" s="128"/>
      <c r="U17" s="108"/>
    </row>
    <row r="18" spans="1:21" s="3" customFormat="1">
      <c r="A18" s="21"/>
      <c r="B18" s="98" t="s">
        <v>7</v>
      </c>
      <c r="C18" s="27">
        <v>30350563</v>
      </c>
      <c r="D18" s="27">
        <v>40207985</v>
      </c>
      <c r="E18" s="27"/>
      <c r="F18" s="27"/>
      <c r="G18" s="27"/>
      <c r="H18" s="27"/>
      <c r="I18" s="27"/>
      <c r="J18" s="27"/>
      <c r="K18" s="27"/>
      <c r="L18" s="27"/>
      <c r="M18" s="27"/>
      <c r="N18" s="27"/>
      <c r="O18" s="27">
        <f t="shared" si="0"/>
        <v>70558548</v>
      </c>
      <c r="P18" s="31">
        <v>144046.29999999999</v>
      </c>
      <c r="Q18" s="22"/>
      <c r="R18" s="4"/>
      <c r="T18" s="128"/>
      <c r="U18" s="108"/>
    </row>
    <row r="19" spans="1:21" s="3" customFormat="1">
      <c r="A19" s="21"/>
      <c r="B19" s="100" t="s">
        <v>8</v>
      </c>
      <c r="C19" s="30">
        <v>2688626284</v>
      </c>
      <c r="D19" s="30">
        <v>2493284619</v>
      </c>
      <c r="E19" s="30"/>
      <c r="F19" s="30"/>
      <c r="G19" s="30"/>
      <c r="H19" s="30"/>
      <c r="I19" s="30"/>
      <c r="J19" s="30"/>
      <c r="K19" s="30"/>
      <c r="L19" s="30"/>
      <c r="M19" s="30"/>
      <c r="N19" s="30"/>
      <c r="O19" s="30">
        <f t="shared" si="0"/>
        <v>5181910903</v>
      </c>
      <c r="P19" s="32">
        <v>10541148.800000001</v>
      </c>
      <c r="Q19" s="22"/>
      <c r="R19" s="4"/>
      <c r="T19" s="128"/>
      <c r="U19" s="108"/>
    </row>
    <row r="20" spans="1:21" s="3" customFormat="1">
      <c r="A20" s="21"/>
      <c r="B20" s="98" t="s">
        <v>42</v>
      </c>
      <c r="C20" s="27">
        <v>281124492</v>
      </c>
      <c r="D20" s="27">
        <v>298897771</v>
      </c>
      <c r="E20" s="27"/>
      <c r="F20" s="27"/>
      <c r="G20" s="27"/>
      <c r="H20" s="27"/>
      <c r="I20" s="27"/>
      <c r="J20" s="27"/>
      <c r="K20" s="27"/>
      <c r="L20" s="27"/>
      <c r="M20" s="27"/>
      <c r="N20" s="27"/>
      <c r="O20" s="27">
        <f t="shared" si="0"/>
        <v>580022263</v>
      </c>
      <c r="P20" s="31">
        <v>1181522.8799999999</v>
      </c>
      <c r="Q20" s="22"/>
      <c r="R20" s="4"/>
      <c r="T20" s="128"/>
      <c r="U20" s="108"/>
    </row>
    <row r="21" spans="1:21" s="3" customFormat="1">
      <c r="A21" s="21"/>
      <c r="B21" s="100" t="s">
        <v>15</v>
      </c>
      <c r="C21" s="30">
        <v>1592506103</v>
      </c>
      <c r="D21" s="30">
        <v>1598815394</v>
      </c>
      <c r="E21" s="30"/>
      <c r="F21" s="30"/>
      <c r="G21" s="30"/>
      <c r="H21" s="30"/>
      <c r="I21" s="30"/>
      <c r="J21" s="30"/>
      <c r="K21" s="30"/>
      <c r="L21" s="30"/>
      <c r="M21" s="30"/>
      <c r="N21" s="30"/>
      <c r="O21" s="30">
        <f t="shared" si="0"/>
        <v>3191321497</v>
      </c>
      <c r="P21" s="32">
        <v>6497057.0300000003</v>
      </c>
      <c r="Q21" s="22"/>
      <c r="R21" s="4"/>
      <c r="T21" s="128"/>
      <c r="U21" s="108"/>
    </row>
    <row r="22" spans="1:21" s="3" customFormat="1">
      <c r="A22" s="21"/>
      <c r="B22" s="98" t="s">
        <v>16</v>
      </c>
      <c r="C22" s="27">
        <v>835466608</v>
      </c>
      <c r="D22" s="27">
        <v>901678356</v>
      </c>
      <c r="E22" s="27"/>
      <c r="F22" s="27"/>
      <c r="G22" s="27"/>
      <c r="H22" s="27"/>
      <c r="I22" s="27"/>
      <c r="J22" s="27"/>
      <c r="K22" s="27"/>
      <c r="L22" s="27"/>
      <c r="M22" s="27"/>
      <c r="N22" s="27"/>
      <c r="O22" s="27">
        <f t="shared" si="0"/>
        <v>1737144964</v>
      </c>
      <c r="P22" s="31">
        <v>3539150.54</v>
      </c>
      <c r="Q22" s="22"/>
      <c r="R22" s="4"/>
      <c r="T22" s="128"/>
      <c r="U22" s="108"/>
    </row>
    <row r="23" spans="1:21" s="3" customFormat="1">
      <c r="A23" s="21"/>
      <c r="B23" s="100" t="s">
        <v>41</v>
      </c>
      <c r="C23" s="30">
        <v>605675649</v>
      </c>
      <c r="D23" s="30">
        <v>584277059</v>
      </c>
      <c r="E23" s="30"/>
      <c r="F23" s="30"/>
      <c r="G23" s="30"/>
      <c r="H23" s="30"/>
      <c r="I23" s="30"/>
      <c r="J23" s="30"/>
      <c r="K23" s="30"/>
      <c r="L23" s="30"/>
      <c r="M23" s="30"/>
      <c r="N23" s="30"/>
      <c r="O23" s="30">
        <f t="shared" si="0"/>
        <v>1189952708</v>
      </c>
      <c r="P23" s="32">
        <v>2421590.59</v>
      </c>
      <c r="Q23" s="22"/>
      <c r="R23" s="4"/>
      <c r="T23" s="128"/>
      <c r="U23" s="108"/>
    </row>
    <row r="24" spans="1:21" s="3" customFormat="1">
      <c r="A24" s="21"/>
      <c r="B24" s="98" t="s">
        <v>17</v>
      </c>
      <c r="C24" s="27">
        <v>1201695625</v>
      </c>
      <c r="D24" s="27">
        <v>1147623420</v>
      </c>
      <c r="E24" s="27"/>
      <c r="F24" s="27"/>
      <c r="G24" s="27"/>
      <c r="H24" s="27"/>
      <c r="I24" s="27"/>
      <c r="J24" s="27"/>
      <c r="K24" s="27"/>
      <c r="L24" s="27"/>
      <c r="M24" s="27"/>
      <c r="N24" s="27"/>
      <c r="O24" s="27">
        <f t="shared" si="0"/>
        <v>2349319045</v>
      </c>
      <c r="P24" s="31">
        <v>4780450.7699999996</v>
      </c>
      <c r="Q24" s="22"/>
      <c r="R24" s="4"/>
      <c r="T24" s="128"/>
      <c r="U24" s="108"/>
    </row>
    <row r="25" spans="1:21" s="3" customFormat="1" ht="18" customHeight="1">
      <c r="A25" s="21"/>
      <c r="B25" s="91" t="s">
        <v>9</v>
      </c>
      <c r="C25" s="91">
        <f t="shared" ref="C25:N25" si="1">SUM(C10:C24)</f>
        <v>22402835809</v>
      </c>
      <c r="D25" s="91">
        <f t="shared" si="1"/>
        <v>20592813115</v>
      </c>
      <c r="E25" s="91">
        <f t="shared" si="1"/>
        <v>0</v>
      </c>
      <c r="F25" s="91">
        <f t="shared" si="1"/>
        <v>0</v>
      </c>
      <c r="G25" s="91">
        <f t="shared" si="1"/>
        <v>0</v>
      </c>
      <c r="H25" s="91">
        <f t="shared" si="1"/>
        <v>0</v>
      </c>
      <c r="I25" s="91">
        <f t="shared" si="1"/>
        <v>0</v>
      </c>
      <c r="J25" s="91">
        <f t="shared" si="1"/>
        <v>0</v>
      </c>
      <c r="K25" s="91">
        <f t="shared" si="1"/>
        <v>0</v>
      </c>
      <c r="L25" s="91">
        <f t="shared" si="1"/>
        <v>0</v>
      </c>
      <c r="M25" s="91">
        <f t="shared" si="1"/>
        <v>0</v>
      </c>
      <c r="N25" s="91">
        <f t="shared" si="1"/>
        <v>0</v>
      </c>
      <c r="O25" s="91">
        <f t="shared" ref="O25:O26" si="2">SUM(C25:N25)</f>
        <v>42995648924</v>
      </c>
      <c r="P25" s="91">
        <f>SUM(P10:P24)</f>
        <v>87454845.469999999</v>
      </c>
      <c r="Q25" s="22"/>
      <c r="R25" s="4"/>
      <c r="U25" s="108"/>
    </row>
    <row r="26" spans="1:21" ht="18" customHeight="1">
      <c r="A26" s="21"/>
      <c r="B26" s="91" t="s">
        <v>10</v>
      </c>
      <c r="C26" s="91">
        <f t="shared" ref="C26:D26" si="3">C25/C27</f>
        <v>44685913.370167956</v>
      </c>
      <c r="D26" s="91">
        <f t="shared" si="3"/>
        <v>42768932.096201375</v>
      </c>
      <c r="E26" s="91"/>
      <c r="F26" s="91"/>
      <c r="G26" s="91"/>
      <c r="H26" s="91"/>
      <c r="I26" s="91"/>
      <c r="J26" s="91"/>
      <c r="K26" s="91"/>
      <c r="L26" s="91"/>
      <c r="M26" s="91"/>
      <c r="N26" s="91"/>
      <c r="O26" s="91">
        <f t="shared" si="2"/>
        <v>87454845.466369331</v>
      </c>
      <c r="P26" s="91"/>
      <c r="Q26" s="23"/>
    </row>
    <row r="27" spans="1:21" ht="16.5" customHeight="1">
      <c r="A27" s="21"/>
      <c r="B27" s="91" t="s">
        <v>32</v>
      </c>
      <c r="C27" s="109">
        <v>501.34</v>
      </c>
      <c r="D27" s="109">
        <v>481.49</v>
      </c>
      <c r="E27" s="109"/>
      <c r="F27" s="92"/>
      <c r="G27" s="92"/>
      <c r="H27" s="92"/>
      <c r="I27" s="92"/>
      <c r="J27" s="92"/>
      <c r="K27" s="92"/>
      <c r="L27" s="92"/>
      <c r="M27" s="92"/>
      <c r="N27" s="92"/>
      <c r="O27" s="92"/>
      <c r="P27" s="92"/>
      <c r="Q27" s="24"/>
    </row>
    <row r="28" spans="1:21" ht="22.5" customHeight="1"/>
    <row r="29" spans="1:21" ht="15" customHeight="1"/>
    <row r="30" spans="1:21" ht="15" customHeight="1"/>
    <row r="31" spans="1:21" ht="15" customHeight="1"/>
  </sheetData>
  <mergeCells count="1">
    <mergeCell ref="B8:P8"/>
  </mergeCells>
  <printOptions horizontalCentered="1"/>
  <pageMargins left="0.39370078740157483" right="0.39370078740157483" top="0.39370078740157483" bottom="0.78740157480314965" header="0.31496062992125984" footer="0.31496062992125984"/>
  <pageSetup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S50"/>
  <sheetViews>
    <sheetView showGridLines="0" zoomScaleNormal="100" zoomScalePageLayoutView="90" workbookViewId="0"/>
  </sheetViews>
  <sheetFormatPr baseColWidth="10" defaultRowHeight="15"/>
  <cols>
    <col min="1" max="1" width="4.140625" style="35" customWidth="1"/>
    <col min="2" max="2" width="19.42578125" bestFit="1" customWidth="1"/>
    <col min="3" max="8" width="10" customWidth="1"/>
    <col min="9" max="14" width="10" hidden="1" customWidth="1"/>
    <col min="15" max="15" width="10.5703125"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43" t="s">
        <v>60</v>
      </c>
      <c r="C8" s="244"/>
      <c r="D8" s="244"/>
      <c r="E8" s="244"/>
      <c r="F8" s="244"/>
      <c r="G8" s="244"/>
      <c r="H8" s="244"/>
      <c r="I8" s="244"/>
      <c r="J8" s="244"/>
      <c r="K8" s="244"/>
      <c r="L8" s="244"/>
      <c r="M8" s="244"/>
      <c r="N8" s="244"/>
      <c r="O8" s="244"/>
      <c r="P8" s="245"/>
      <c r="Q8" s="40"/>
      <c r="R8" s="7"/>
    </row>
    <row r="9" spans="1:19" s="1" customFormat="1" ht="11.25" customHeight="1">
      <c r="A9" s="6"/>
      <c r="B9" s="42" t="s">
        <v>13</v>
      </c>
      <c r="C9" s="43" t="s">
        <v>43</v>
      </c>
      <c r="D9" s="43" t="s">
        <v>44</v>
      </c>
      <c r="E9" s="43" t="s">
        <v>45</v>
      </c>
      <c r="F9" s="43" t="s">
        <v>46</v>
      </c>
      <c r="G9" s="43" t="s">
        <v>47</v>
      </c>
      <c r="H9" s="43" t="s">
        <v>48</v>
      </c>
      <c r="I9" s="43" t="s">
        <v>49</v>
      </c>
      <c r="J9" s="43" t="s">
        <v>50</v>
      </c>
      <c r="K9" s="43" t="s">
        <v>51</v>
      </c>
      <c r="L9" s="43" t="s">
        <v>0</v>
      </c>
      <c r="M9" s="43" t="s">
        <v>1</v>
      </c>
      <c r="N9" s="43" t="s">
        <v>2</v>
      </c>
      <c r="O9" s="43" t="s">
        <v>34</v>
      </c>
      <c r="P9" s="44" t="s">
        <v>35</v>
      </c>
      <c r="Q9" s="23"/>
      <c r="R9" s="6"/>
    </row>
    <row r="10" spans="1:19" s="1" customFormat="1" ht="9">
      <c r="A10" s="6"/>
      <c r="B10" s="101" t="s">
        <v>36</v>
      </c>
      <c r="C10" s="39">
        <v>172337717</v>
      </c>
      <c r="D10" s="39">
        <v>155642923</v>
      </c>
      <c r="E10" s="39"/>
      <c r="F10" s="39"/>
      <c r="G10" s="39"/>
      <c r="H10" s="39"/>
      <c r="I10" s="39"/>
      <c r="J10" s="39"/>
      <c r="K10" s="39"/>
      <c r="L10" s="39"/>
      <c r="M10" s="39"/>
      <c r="N10" s="39"/>
      <c r="O10" s="39">
        <f>SUM(C10:N10)</f>
        <v>327980640</v>
      </c>
      <c r="P10" s="39">
        <v>667006.82999999996</v>
      </c>
      <c r="Q10" s="23"/>
      <c r="R10" s="6"/>
    </row>
    <row r="11" spans="1:19" s="3" customFormat="1" ht="9">
      <c r="A11" s="6"/>
      <c r="B11" s="102" t="s">
        <v>4</v>
      </c>
      <c r="C11" s="41">
        <v>370111334</v>
      </c>
      <c r="D11" s="41">
        <v>353992924</v>
      </c>
      <c r="E11" s="41"/>
      <c r="F11" s="41"/>
      <c r="G11" s="41"/>
      <c r="H11" s="41"/>
      <c r="I11" s="41"/>
      <c r="J11" s="41"/>
      <c r="K11" s="41"/>
      <c r="L11" s="41"/>
      <c r="M11" s="41"/>
      <c r="N11" s="41"/>
      <c r="O11" s="41">
        <f t="shared" ref="O11:O24" si="0">SUM(C11:N11)</f>
        <v>724104258</v>
      </c>
      <c r="P11" s="41">
        <v>1473447.24</v>
      </c>
      <c r="Q11" s="22"/>
      <c r="R11" s="6"/>
      <c r="S11" s="1"/>
    </row>
    <row r="12" spans="1:19" s="3" customFormat="1" ht="9">
      <c r="A12" s="6"/>
      <c r="B12" s="98" t="s">
        <v>80</v>
      </c>
      <c r="C12" s="39">
        <v>148435249</v>
      </c>
      <c r="D12" s="39">
        <v>132181385</v>
      </c>
      <c r="E12" s="39"/>
      <c r="F12" s="39"/>
      <c r="G12" s="39"/>
      <c r="H12" s="39"/>
      <c r="I12" s="39"/>
      <c r="J12" s="39"/>
      <c r="K12" s="39"/>
      <c r="L12" s="39"/>
      <c r="M12" s="39"/>
      <c r="N12" s="39"/>
      <c r="O12" s="39">
        <f t="shared" si="0"/>
        <v>280616634</v>
      </c>
      <c r="P12" s="39">
        <v>570602.72</v>
      </c>
      <c r="Q12" s="22"/>
      <c r="R12" s="6"/>
      <c r="S12" s="1"/>
    </row>
    <row r="13" spans="1:19" s="3" customFormat="1" ht="9">
      <c r="A13" s="6"/>
      <c r="B13" s="102" t="s">
        <v>37</v>
      </c>
      <c r="C13" s="41">
        <v>102406868</v>
      </c>
      <c r="D13" s="41">
        <v>100152002</v>
      </c>
      <c r="E13" s="41"/>
      <c r="F13" s="41"/>
      <c r="G13" s="41"/>
      <c r="H13" s="41"/>
      <c r="I13" s="41"/>
      <c r="J13" s="41"/>
      <c r="K13" s="41"/>
      <c r="L13" s="41"/>
      <c r="M13" s="41"/>
      <c r="N13" s="41"/>
      <c r="O13" s="41">
        <f t="shared" si="0"/>
        <v>202558870</v>
      </c>
      <c r="P13" s="41">
        <v>412270.62</v>
      </c>
      <c r="Q13" s="22"/>
      <c r="R13" s="6"/>
      <c r="S13" s="1"/>
    </row>
    <row r="14" spans="1:19" s="3" customFormat="1" ht="9">
      <c r="A14" s="6"/>
      <c r="B14" s="105" t="s">
        <v>131</v>
      </c>
      <c r="C14" s="39">
        <v>433064315</v>
      </c>
      <c r="D14" s="39">
        <v>409755588</v>
      </c>
      <c r="E14" s="39"/>
      <c r="F14" s="39"/>
      <c r="G14" s="39"/>
      <c r="H14" s="39"/>
      <c r="I14" s="39"/>
      <c r="J14" s="39"/>
      <c r="K14" s="39"/>
      <c r="L14" s="39"/>
      <c r="M14" s="39"/>
      <c r="N14" s="39"/>
      <c r="O14" s="39">
        <f t="shared" si="0"/>
        <v>842819903</v>
      </c>
      <c r="P14" s="39">
        <v>1714829.39</v>
      </c>
      <c r="Q14" s="22"/>
      <c r="R14" s="6"/>
      <c r="S14" s="1"/>
    </row>
    <row r="15" spans="1:19" s="3" customFormat="1" ht="9">
      <c r="A15" s="6"/>
      <c r="B15" s="102" t="s">
        <v>18</v>
      </c>
      <c r="C15" s="41">
        <v>1097452068</v>
      </c>
      <c r="D15" s="41">
        <v>910041024</v>
      </c>
      <c r="E15" s="41"/>
      <c r="F15" s="41"/>
      <c r="G15" s="41"/>
      <c r="H15" s="41"/>
      <c r="I15" s="41"/>
      <c r="J15" s="41"/>
      <c r="K15" s="41"/>
      <c r="L15" s="41"/>
      <c r="M15" s="41"/>
      <c r="N15" s="41"/>
      <c r="O15" s="41">
        <f t="shared" si="0"/>
        <v>2007493092</v>
      </c>
      <c r="P15" s="41">
        <v>4079089.28</v>
      </c>
      <c r="Q15" s="22"/>
      <c r="R15" s="6"/>
      <c r="S15" s="1"/>
    </row>
    <row r="16" spans="1:19" s="3" customFormat="1" ht="9">
      <c r="A16" s="6"/>
      <c r="B16" s="101" t="s">
        <v>5</v>
      </c>
      <c r="C16" s="39">
        <v>89411422</v>
      </c>
      <c r="D16" s="39">
        <v>86968118</v>
      </c>
      <c r="E16" s="39"/>
      <c r="F16" s="39"/>
      <c r="G16" s="39"/>
      <c r="H16" s="39"/>
      <c r="I16" s="39"/>
      <c r="J16" s="39"/>
      <c r="K16" s="39"/>
      <c r="L16" s="39"/>
      <c r="M16" s="39"/>
      <c r="N16" s="39"/>
      <c r="O16" s="39">
        <f t="shared" si="0"/>
        <v>176379540</v>
      </c>
      <c r="P16" s="39">
        <v>358967.78</v>
      </c>
      <c r="Q16" s="22"/>
      <c r="R16" s="6"/>
      <c r="S16" s="1"/>
    </row>
    <row r="17" spans="1:19" s="3" customFormat="1" ht="9">
      <c r="A17" s="6"/>
      <c r="B17" s="102" t="s">
        <v>6</v>
      </c>
      <c r="C17" s="41">
        <v>130842466</v>
      </c>
      <c r="D17" s="41">
        <v>120338718</v>
      </c>
      <c r="E17" s="41"/>
      <c r="F17" s="41"/>
      <c r="G17" s="41"/>
      <c r="H17" s="41"/>
      <c r="I17" s="41"/>
      <c r="J17" s="41"/>
      <c r="K17" s="41"/>
      <c r="L17" s="41"/>
      <c r="M17" s="41"/>
      <c r="N17" s="41"/>
      <c r="O17" s="41">
        <f t="shared" si="0"/>
        <v>251181184</v>
      </c>
      <c r="P17" s="41">
        <v>510915.33</v>
      </c>
      <c r="Q17" s="22"/>
      <c r="R17" s="6"/>
      <c r="S17" s="1"/>
    </row>
    <row r="18" spans="1:19" s="3" customFormat="1" ht="9">
      <c r="A18" s="6"/>
      <c r="B18" s="101" t="s">
        <v>7</v>
      </c>
      <c r="C18" s="39">
        <v>5100935</v>
      </c>
      <c r="D18" s="39">
        <v>6757645</v>
      </c>
      <c r="E18" s="39"/>
      <c r="F18" s="39"/>
      <c r="G18" s="39"/>
      <c r="H18" s="39"/>
      <c r="I18" s="39"/>
      <c r="J18" s="39"/>
      <c r="K18" s="39"/>
      <c r="L18" s="39"/>
      <c r="M18" s="39"/>
      <c r="N18" s="39"/>
      <c r="O18" s="39">
        <f t="shared" si="0"/>
        <v>11858580</v>
      </c>
      <c r="P18" s="39">
        <v>24209.46</v>
      </c>
      <c r="Q18" s="22"/>
      <c r="R18" s="6"/>
      <c r="S18" s="1"/>
    </row>
    <row r="19" spans="1:19" s="3" customFormat="1" ht="9">
      <c r="A19" s="6"/>
      <c r="B19" s="102" t="s">
        <v>8</v>
      </c>
      <c r="C19" s="41">
        <v>447667573</v>
      </c>
      <c r="D19" s="41">
        <v>415142365</v>
      </c>
      <c r="E19" s="41"/>
      <c r="F19" s="41"/>
      <c r="G19" s="41"/>
      <c r="H19" s="41"/>
      <c r="I19" s="41"/>
      <c r="J19" s="41"/>
      <c r="K19" s="41"/>
      <c r="L19" s="41"/>
      <c r="M19" s="41"/>
      <c r="N19" s="41"/>
      <c r="O19" s="41">
        <f t="shared" si="0"/>
        <v>862809938</v>
      </c>
      <c r="P19" s="41">
        <v>1755145.56</v>
      </c>
      <c r="Q19" s="22"/>
      <c r="R19" s="6"/>
      <c r="S19" s="1"/>
    </row>
    <row r="20" spans="1:19" s="3" customFormat="1" ht="9">
      <c r="A20" s="6"/>
      <c r="B20" s="101" t="s">
        <v>14</v>
      </c>
      <c r="C20" s="39">
        <v>46775336</v>
      </c>
      <c r="D20" s="39">
        <v>49732570</v>
      </c>
      <c r="E20" s="39"/>
      <c r="F20" s="39"/>
      <c r="G20" s="39"/>
      <c r="H20" s="39"/>
      <c r="I20" s="39"/>
      <c r="J20" s="39"/>
      <c r="K20" s="39"/>
      <c r="L20" s="39"/>
      <c r="M20" s="39"/>
      <c r="N20" s="39"/>
      <c r="O20" s="39">
        <f t="shared" si="0"/>
        <v>96507906</v>
      </c>
      <c r="P20" s="39">
        <v>196589.52</v>
      </c>
      <c r="Q20" s="22"/>
      <c r="R20" s="6"/>
      <c r="S20" s="1"/>
    </row>
    <row r="21" spans="1:19" s="3" customFormat="1" ht="9">
      <c r="A21" s="6"/>
      <c r="B21" s="102" t="s">
        <v>15</v>
      </c>
      <c r="C21" s="41">
        <v>265239252</v>
      </c>
      <c r="D21" s="41">
        <v>266290093</v>
      </c>
      <c r="E21" s="41"/>
      <c r="F21" s="41"/>
      <c r="G21" s="41"/>
      <c r="H21" s="41"/>
      <c r="I21" s="41"/>
      <c r="J21" s="41"/>
      <c r="K21" s="41"/>
      <c r="L21" s="41"/>
      <c r="M21" s="41"/>
      <c r="N21" s="41"/>
      <c r="O21" s="41">
        <f t="shared" si="0"/>
        <v>531529345</v>
      </c>
      <c r="P21" s="41">
        <v>1082114.8700000001</v>
      </c>
      <c r="Q21" s="22"/>
      <c r="R21" s="6"/>
      <c r="S21" s="1"/>
    </row>
    <row r="22" spans="1:19" s="3" customFormat="1" ht="9">
      <c r="A22" s="6"/>
      <c r="B22" s="101" t="s">
        <v>16</v>
      </c>
      <c r="C22" s="39">
        <v>139712483</v>
      </c>
      <c r="D22" s="39">
        <v>150784868</v>
      </c>
      <c r="E22" s="39"/>
      <c r="F22" s="39"/>
      <c r="G22" s="39"/>
      <c r="H22" s="39"/>
      <c r="I22" s="39"/>
      <c r="J22" s="39"/>
      <c r="K22" s="39"/>
      <c r="L22" s="39"/>
      <c r="M22" s="39"/>
      <c r="N22" s="39"/>
      <c r="O22" s="39">
        <f t="shared" si="0"/>
        <v>290497351</v>
      </c>
      <c r="P22" s="39">
        <v>591841.14</v>
      </c>
      <c r="Q22" s="22"/>
      <c r="R22" s="6"/>
      <c r="S22" s="1"/>
    </row>
    <row r="23" spans="1:19" s="3" customFormat="1" ht="9">
      <c r="A23" s="6"/>
      <c r="B23" s="102" t="s">
        <v>41</v>
      </c>
      <c r="C23" s="41">
        <v>101794227</v>
      </c>
      <c r="D23" s="41">
        <v>98197825</v>
      </c>
      <c r="E23" s="41"/>
      <c r="F23" s="41"/>
      <c r="G23" s="41"/>
      <c r="H23" s="41"/>
      <c r="I23" s="41"/>
      <c r="J23" s="41"/>
      <c r="K23" s="41"/>
      <c r="L23" s="41"/>
      <c r="M23" s="41"/>
      <c r="N23" s="41"/>
      <c r="O23" s="41">
        <f t="shared" si="0"/>
        <v>199992052</v>
      </c>
      <c r="P23" s="41">
        <v>406990.02</v>
      </c>
      <c r="Q23" s="22"/>
      <c r="R23" s="6"/>
      <c r="S23" s="1"/>
    </row>
    <row r="24" spans="1:19" s="3" customFormat="1" ht="9">
      <c r="A24" s="6"/>
      <c r="B24" s="101" t="s">
        <v>17</v>
      </c>
      <c r="C24" s="39">
        <v>199744029</v>
      </c>
      <c r="D24" s="39">
        <v>190756229</v>
      </c>
      <c r="E24" s="39"/>
      <c r="F24" s="39"/>
      <c r="G24" s="39"/>
      <c r="H24" s="39"/>
      <c r="I24" s="39"/>
      <c r="J24" s="39"/>
      <c r="K24" s="39"/>
      <c r="L24" s="39"/>
      <c r="M24" s="39"/>
      <c r="N24" s="39"/>
      <c r="O24" s="39">
        <f t="shared" si="0"/>
        <v>390500258</v>
      </c>
      <c r="P24" s="39">
        <v>794599.29</v>
      </c>
      <c r="Q24" s="22"/>
      <c r="R24" s="6"/>
      <c r="S24" s="1"/>
    </row>
    <row r="25" spans="1:19" s="3" customFormat="1" ht="18" customHeight="1">
      <c r="A25" s="6"/>
      <c r="B25" s="93" t="s">
        <v>3</v>
      </c>
      <c r="C25" s="93">
        <f t="shared" ref="C25:K25" si="1">SUM(C10:C24)</f>
        <v>3750095274</v>
      </c>
      <c r="D25" s="93">
        <f t="shared" si="1"/>
        <v>3446734277</v>
      </c>
      <c r="E25" s="93">
        <f t="shared" si="1"/>
        <v>0</v>
      </c>
      <c r="F25" s="93">
        <f t="shared" si="1"/>
        <v>0</v>
      </c>
      <c r="G25" s="93">
        <f t="shared" si="1"/>
        <v>0</v>
      </c>
      <c r="H25" s="93">
        <f t="shared" si="1"/>
        <v>0</v>
      </c>
      <c r="I25" s="93">
        <f t="shared" si="1"/>
        <v>0</v>
      </c>
      <c r="J25" s="93">
        <f t="shared" si="1"/>
        <v>0</v>
      </c>
      <c r="K25" s="93">
        <f t="shared" si="1"/>
        <v>0</v>
      </c>
      <c r="L25" s="93">
        <f t="shared" ref="L25:N25" si="2">SUM(L10:L24)</f>
        <v>0</v>
      </c>
      <c r="M25" s="93">
        <f t="shared" si="2"/>
        <v>0</v>
      </c>
      <c r="N25" s="93">
        <f t="shared" si="2"/>
        <v>0</v>
      </c>
      <c r="O25" s="93">
        <f t="shared" ref="O25:O26" si="3">SUM(C25:N25)</f>
        <v>7196829551</v>
      </c>
      <c r="P25" s="93">
        <f>SUM(P10:P24)</f>
        <v>14638619.050000001</v>
      </c>
      <c r="Q25" s="22"/>
      <c r="R25" s="6"/>
      <c r="S25" s="1"/>
    </row>
    <row r="26" spans="1:19" s="1" customFormat="1" ht="18" customHeight="1">
      <c r="A26" s="6"/>
      <c r="B26" s="93" t="s">
        <v>10</v>
      </c>
      <c r="C26" s="93">
        <f t="shared" ref="C26:D26" si="4">C25/C27</f>
        <v>7480143.7627159217</v>
      </c>
      <c r="D26" s="93">
        <f t="shared" si="4"/>
        <v>7158475.3099752851</v>
      </c>
      <c r="E26" s="93"/>
      <c r="F26" s="93"/>
      <c r="G26" s="93"/>
      <c r="H26" s="93"/>
      <c r="I26" s="93"/>
      <c r="J26" s="93"/>
      <c r="K26" s="93"/>
      <c r="L26" s="93"/>
      <c r="M26" s="93"/>
      <c r="N26" s="93"/>
      <c r="O26" s="93">
        <f t="shared" si="3"/>
        <v>14638619.072691206</v>
      </c>
      <c r="P26" s="93"/>
      <c r="Q26" s="23"/>
      <c r="R26" s="6"/>
    </row>
    <row r="27" spans="1:19" s="1" customFormat="1" ht="16.5" customHeight="1">
      <c r="A27" s="6"/>
      <c r="B27" s="93" t="s">
        <v>32</v>
      </c>
      <c r="C27" s="109">
        <f>'Ingresos Brutos del Juego'!C27</f>
        <v>501.34</v>
      </c>
      <c r="D27" s="109">
        <f>'Ingresos Brutos del Juego'!D27</f>
        <v>481.49</v>
      </c>
      <c r="E27" s="109">
        <f>'Ingresos Brutos del Juego'!E27</f>
        <v>0</v>
      </c>
      <c r="F27" s="109">
        <f>'Ingresos Brutos del Juego'!F27</f>
        <v>0</v>
      </c>
      <c r="G27" s="109">
        <f>'Ingresos Brutos del Juego'!G27</f>
        <v>0</v>
      </c>
      <c r="H27" s="109">
        <f>'Ingresos Brutos del Juego'!H27</f>
        <v>0</v>
      </c>
      <c r="I27" s="109">
        <f>'Ingresos Brutos del Juego'!I27</f>
        <v>0</v>
      </c>
      <c r="J27" s="109">
        <f>'Ingresos Brutos del Juego'!J27</f>
        <v>0</v>
      </c>
      <c r="K27" s="109">
        <f>'Ingresos Brutos del Juego'!K27</f>
        <v>0</v>
      </c>
      <c r="L27" s="109">
        <f>'Ingresos Brutos del Juego'!L27</f>
        <v>0</v>
      </c>
      <c r="M27" s="109">
        <f>'Ingresos Brutos del Juego'!M27</f>
        <v>0</v>
      </c>
      <c r="N27" s="109">
        <f>'Ingresos Brutos del Juego'!N27</f>
        <v>0</v>
      </c>
      <c r="O27" s="93"/>
      <c r="P27" s="93"/>
      <c r="Q27" s="24"/>
      <c r="R27" s="6"/>
    </row>
    <row r="28" spans="1:19" s="1" customFormat="1" ht="22.5" customHeight="1">
      <c r="A28" s="36"/>
      <c r="B28" s="8"/>
      <c r="C28" s="9"/>
      <c r="D28" s="9"/>
      <c r="E28" s="9"/>
      <c r="F28" s="9"/>
      <c r="G28" s="9"/>
      <c r="H28" s="9"/>
      <c r="I28" s="9"/>
      <c r="J28" s="9"/>
      <c r="K28" s="9"/>
      <c r="L28" s="9"/>
      <c r="M28" s="9"/>
      <c r="N28" s="9"/>
      <c r="O28" s="10"/>
      <c r="P28" s="9"/>
      <c r="Q28" s="9"/>
      <c r="R28" s="6"/>
    </row>
    <row r="29" spans="1:19" s="1" customFormat="1" ht="22.5" customHeight="1">
      <c r="A29" s="6"/>
      <c r="B29" s="246" t="s">
        <v>52</v>
      </c>
      <c r="C29" s="246"/>
      <c r="D29" s="246"/>
      <c r="E29" s="246"/>
      <c r="F29" s="246"/>
      <c r="G29" s="246"/>
      <c r="H29" s="246"/>
      <c r="I29" s="246"/>
      <c r="J29" s="246"/>
      <c r="K29" s="246"/>
      <c r="L29" s="246"/>
      <c r="M29" s="246"/>
      <c r="N29" s="246"/>
      <c r="O29" s="246"/>
      <c r="P29" s="246"/>
      <c r="Q29" s="23"/>
      <c r="R29" s="6"/>
    </row>
    <row r="30" spans="1:19" s="1" customFormat="1" ht="11.25">
      <c r="A30" s="6"/>
      <c r="B30" s="48" t="s">
        <v>13</v>
      </c>
      <c r="C30" s="49" t="s">
        <v>43</v>
      </c>
      <c r="D30" s="49" t="s">
        <v>44</v>
      </c>
      <c r="E30" s="49" t="s">
        <v>45</v>
      </c>
      <c r="F30" s="49" t="s">
        <v>46</v>
      </c>
      <c r="G30" s="49" t="s">
        <v>47</v>
      </c>
      <c r="H30" s="49" t="s">
        <v>48</v>
      </c>
      <c r="I30" s="49" t="s">
        <v>49</v>
      </c>
      <c r="J30" s="49" t="s">
        <v>50</v>
      </c>
      <c r="K30" s="49" t="s">
        <v>51</v>
      </c>
      <c r="L30" s="49" t="s">
        <v>0</v>
      </c>
      <c r="M30" s="49" t="s">
        <v>1</v>
      </c>
      <c r="N30" s="49" t="s">
        <v>2</v>
      </c>
      <c r="O30" s="49" t="s">
        <v>34</v>
      </c>
      <c r="P30" s="50" t="s">
        <v>35</v>
      </c>
      <c r="Q30" s="23"/>
      <c r="R30" s="6"/>
    </row>
    <row r="31" spans="1:19" s="1" customFormat="1" ht="9">
      <c r="A31" s="6"/>
      <c r="B31" s="103" t="s">
        <v>36</v>
      </c>
      <c r="C31" s="38">
        <v>165374577</v>
      </c>
      <c r="D31" s="38">
        <v>149354320</v>
      </c>
      <c r="E31" s="38"/>
      <c r="F31" s="38"/>
      <c r="G31" s="38"/>
      <c r="H31" s="38"/>
      <c r="I31" s="38"/>
      <c r="J31" s="38"/>
      <c r="K31" s="38"/>
      <c r="L31" s="38"/>
      <c r="M31" s="38"/>
      <c r="N31" s="38"/>
      <c r="O31" s="122">
        <f>SUM(C31:N31)</f>
        <v>314728897</v>
      </c>
      <c r="P31" s="121">
        <v>640057.06999999995</v>
      </c>
      <c r="Q31" s="23"/>
      <c r="R31" s="6"/>
    </row>
    <row r="32" spans="1:19" s="3" customFormat="1" ht="9">
      <c r="A32" s="6"/>
      <c r="B32" s="104" t="s">
        <v>4</v>
      </c>
      <c r="C32" s="120">
        <v>351605768</v>
      </c>
      <c r="D32" s="120">
        <v>336293278</v>
      </c>
      <c r="E32" s="120"/>
      <c r="F32" s="120"/>
      <c r="G32" s="120"/>
      <c r="H32" s="120"/>
      <c r="I32" s="120"/>
      <c r="J32" s="120"/>
      <c r="K32" s="120"/>
      <c r="L32" s="120"/>
      <c r="M32" s="120"/>
      <c r="N32" s="120"/>
      <c r="O32" s="120">
        <f t="shared" ref="O32:O45" si="5">SUM(C32:N32)</f>
        <v>687899046</v>
      </c>
      <c r="P32" s="120">
        <v>1399774.88</v>
      </c>
      <c r="Q32" s="22"/>
      <c r="R32" s="6"/>
      <c r="S32" s="1"/>
    </row>
    <row r="33" spans="1:19" s="3" customFormat="1" ht="9">
      <c r="A33" s="6"/>
      <c r="B33" s="98" t="s">
        <v>80</v>
      </c>
      <c r="C33" s="38">
        <v>144185569</v>
      </c>
      <c r="D33" s="38">
        <v>128397051</v>
      </c>
      <c r="E33" s="38"/>
      <c r="F33" s="38"/>
      <c r="G33" s="38"/>
      <c r="H33" s="38"/>
      <c r="I33" s="38"/>
      <c r="J33" s="38"/>
      <c r="K33" s="38"/>
      <c r="L33" s="38"/>
      <c r="M33" s="38"/>
      <c r="N33" s="38"/>
      <c r="O33" s="122">
        <f t="shared" si="5"/>
        <v>272582620</v>
      </c>
      <c r="P33" s="121">
        <v>554266.44999999995</v>
      </c>
      <c r="Q33" s="22"/>
      <c r="R33" s="6"/>
      <c r="S33" s="1"/>
    </row>
    <row r="34" spans="1:19" s="3" customFormat="1" ht="9">
      <c r="A34" s="6"/>
      <c r="B34" s="104" t="s">
        <v>37</v>
      </c>
      <c r="C34" s="120">
        <v>97286524.853865504</v>
      </c>
      <c r="D34" s="120">
        <v>95144401</v>
      </c>
      <c r="E34" s="120"/>
      <c r="F34" s="120"/>
      <c r="G34" s="120"/>
      <c r="H34" s="120"/>
      <c r="I34" s="120"/>
      <c r="J34" s="120"/>
      <c r="K34" s="120"/>
      <c r="L34" s="120"/>
      <c r="M34" s="120"/>
      <c r="N34" s="120"/>
      <c r="O34" s="120">
        <f t="shared" si="5"/>
        <v>192430925.8538655</v>
      </c>
      <c r="P34" s="120">
        <v>391657.1</v>
      </c>
      <c r="Q34" s="22"/>
      <c r="R34" s="6"/>
      <c r="S34" s="1"/>
    </row>
    <row r="35" spans="1:19" s="3" customFormat="1" ht="9">
      <c r="A35" s="6"/>
      <c r="B35" s="105" t="s">
        <v>131</v>
      </c>
      <c r="C35" s="37">
        <v>411411099</v>
      </c>
      <c r="D35" s="37">
        <v>389267809</v>
      </c>
      <c r="E35" s="37"/>
      <c r="F35" s="37"/>
      <c r="G35" s="37"/>
      <c r="H35" s="37"/>
      <c r="I35" s="37"/>
      <c r="J35" s="37"/>
      <c r="K35" s="37"/>
      <c r="L35" s="37"/>
      <c r="M35" s="37"/>
      <c r="N35" s="37"/>
      <c r="O35" s="122">
        <f t="shared" si="5"/>
        <v>800678908</v>
      </c>
      <c r="P35" s="121">
        <v>1629087.92</v>
      </c>
      <c r="Q35" s="22"/>
      <c r="R35" s="6"/>
      <c r="S35" s="1"/>
    </row>
    <row r="36" spans="1:19" s="3" customFormat="1" ht="9">
      <c r="A36" s="6"/>
      <c r="B36" s="104" t="s">
        <v>18</v>
      </c>
      <c r="C36" s="120">
        <v>1042579465</v>
      </c>
      <c r="D36" s="120">
        <v>864538972</v>
      </c>
      <c r="E36" s="120"/>
      <c r="F36" s="120"/>
      <c r="G36" s="120"/>
      <c r="H36" s="120"/>
      <c r="I36" s="120"/>
      <c r="J36" s="120"/>
      <c r="K36" s="120"/>
      <c r="L36" s="120"/>
      <c r="M36" s="120"/>
      <c r="N36" s="120"/>
      <c r="O36" s="120">
        <f t="shared" si="5"/>
        <v>1907118437</v>
      </c>
      <c r="P36" s="120">
        <v>3875134.81</v>
      </c>
      <c r="Q36" s="22"/>
      <c r="R36" s="6"/>
      <c r="S36" s="1"/>
    </row>
    <row r="37" spans="1:19" s="3" customFormat="1" ht="9">
      <c r="A37" s="6"/>
      <c r="B37" s="105" t="s">
        <v>5</v>
      </c>
      <c r="C37" s="38">
        <v>84940851</v>
      </c>
      <c r="D37" s="38">
        <v>82619712</v>
      </c>
      <c r="E37" s="38"/>
      <c r="F37" s="38"/>
      <c r="G37" s="38"/>
      <c r="H37" s="38"/>
      <c r="I37" s="38"/>
      <c r="J37" s="38"/>
      <c r="K37" s="38"/>
      <c r="L37" s="38"/>
      <c r="M37" s="38"/>
      <c r="N37" s="38"/>
      <c r="O37" s="122">
        <f t="shared" si="5"/>
        <v>167560563</v>
      </c>
      <c r="P37" s="121">
        <v>341019.39</v>
      </c>
      <c r="Q37" s="22"/>
      <c r="R37" s="6"/>
      <c r="S37" s="1"/>
    </row>
    <row r="38" spans="1:19" s="3" customFormat="1" ht="9">
      <c r="A38" s="6"/>
      <c r="B38" s="104" t="s">
        <v>6</v>
      </c>
      <c r="C38" s="120">
        <v>124300343</v>
      </c>
      <c r="D38" s="120">
        <v>114321782</v>
      </c>
      <c r="E38" s="120"/>
      <c r="F38" s="120"/>
      <c r="G38" s="120"/>
      <c r="H38" s="120"/>
      <c r="I38" s="120"/>
      <c r="J38" s="120"/>
      <c r="K38" s="120"/>
      <c r="L38" s="120"/>
      <c r="M38" s="120"/>
      <c r="N38" s="120"/>
      <c r="O38" s="120">
        <f t="shared" si="5"/>
        <v>238622125</v>
      </c>
      <c r="P38" s="120">
        <v>485369.57</v>
      </c>
      <c r="Q38" s="22"/>
      <c r="R38" s="6"/>
      <c r="S38" s="1"/>
    </row>
    <row r="39" spans="1:19" s="3" customFormat="1" ht="9">
      <c r="A39" s="6"/>
      <c r="B39" s="105" t="s">
        <v>7</v>
      </c>
      <c r="C39" s="38">
        <v>4845888</v>
      </c>
      <c r="D39" s="38">
        <v>6419762</v>
      </c>
      <c r="E39" s="38"/>
      <c r="F39" s="38"/>
      <c r="G39" s="38"/>
      <c r="H39" s="38"/>
      <c r="I39" s="38"/>
      <c r="J39" s="38"/>
      <c r="K39" s="38"/>
      <c r="L39" s="38"/>
      <c r="M39" s="38"/>
      <c r="N39" s="38"/>
      <c r="O39" s="122">
        <f t="shared" si="5"/>
        <v>11265650</v>
      </c>
      <c r="P39" s="121">
        <v>22998.99</v>
      </c>
      <c r="Q39" s="22"/>
      <c r="R39" s="6"/>
      <c r="S39" s="1"/>
    </row>
    <row r="40" spans="1:19" s="3" customFormat="1" ht="9">
      <c r="A40" s="6"/>
      <c r="B40" s="104" t="s">
        <v>8</v>
      </c>
      <c r="C40" s="120">
        <v>429276466</v>
      </c>
      <c r="D40" s="120">
        <v>398087460</v>
      </c>
      <c r="E40" s="120"/>
      <c r="F40" s="120"/>
      <c r="G40" s="120"/>
      <c r="H40" s="120"/>
      <c r="I40" s="120"/>
      <c r="J40" s="120"/>
      <c r="K40" s="120"/>
      <c r="L40" s="120"/>
      <c r="M40" s="120"/>
      <c r="N40" s="120"/>
      <c r="O40" s="120">
        <f t="shared" si="5"/>
        <v>827363926</v>
      </c>
      <c r="P40" s="120">
        <v>1683040.56</v>
      </c>
      <c r="Q40" s="22"/>
      <c r="R40" s="6"/>
      <c r="S40" s="1"/>
    </row>
    <row r="41" spans="1:19" s="3" customFormat="1" ht="9">
      <c r="A41" s="6"/>
      <c r="B41" s="103" t="s">
        <v>14</v>
      </c>
      <c r="C41" s="38">
        <v>44885423</v>
      </c>
      <c r="D41" s="38">
        <v>47723174</v>
      </c>
      <c r="E41" s="38"/>
      <c r="F41" s="38"/>
      <c r="G41" s="38"/>
      <c r="H41" s="38"/>
      <c r="I41" s="38"/>
      <c r="J41" s="38"/>
      <c r="K41" s="38"/>
      <c r="L41" s="38"/>
      <c r="M41" s="38"/>
      <c r="N41" s="38"/>
      <c r="O41" s="122">
        <f t="shared" si="5"/>
        <v>92608597</v>
      </c>
      <c r="P41" s="121">
        <v>188646.51</v>
      </c>
      <c r="Q41" s="22"/>
      <c r="R41" s="6"/>
      <c r="S41" s="1"/>
    </row>
    <row r="42" spans="1:19" s="3" customFormat="1" ht="9">
      <c r="A42" s="6"/>
      <c r="B42" s="104" t="s">
        <v>15</v>
      </c>
      <c r="C42" s="120">
        <v>254265680</v>
      </c>
      <c r="D42" s="120">
        <v>255273046</v>
      </c>
      <c r="E42" s="120"/>
      <c r="F42" s="120"/>
      <c r="G42" s="120"/>
      <c r="H42" s="120"/>
      <c r="I42" s="120"/>
      <c r="J42" s="120"/>
      <c r="K42" s="120"/>
      <c r="L42" s="120"/>
      <c r="M42" s="120"/>
      <c r="N42" s="120"/>
      <c r="O42" s="120">
        <f t="shared" si="5"/>
        <v>509538726</v>
      </c>
      <c r="P42" s="120">
        <v>1037345.24</v>
      </c>
      <c r="Q42" s="22"/>
      <c r="R42" s="6"/>
      <c r="S42" s="1"/>
    </row>
    <row r="43" spans="1:19" s="3" customFormat="1" ht="9">
      <c r="A43" s="6"/>
      <c r="B43" s="103" t="s">
        <v>16</v>
      </c>
      <c r="C43" s="38">
        <v>133393828</v>
      </c>
      <c r="D43" s="38">
        <v>143965452</v>
      </c>
      <c r="E43" s="38"/>
      <c r="F43" s="38"/>
      <c r="G43" s="38"/>
      <c r="H43" s="38"/>
      <c r="I43" s="38"/>
      <c r="J43" s="38"/>
      <c r="K43" s="38"/>
      <c r="L43" s="38"/>
      <c r="M43" s="38"/>
      <c r="N43" s="38"/>
      <c r="O43" s="122">
        <f t="shared" si="5"/>
        <v>277359280</v>
      </c>
      <c r="P43" s="121">
        <v>565074.46</v>
      </c>
      <c r="Q43" s="22"/>
      <c r="R43" s="6"/>
      <c r="S43" s="1"/>
    </row>
    <row r="44" spans="1:19" s="3" customFormat="1" ht="9">
      <c r="A44" s="6"/>
      <c r="B44" s="104" t="s">
        <v>41</v>
      </c>
      <c r="C44" s="120">
        <v>96704515</v>
      </c>
      <c r="D44" s="120">
        <v>93287934</v>
      </c>
      <c r="E44" s="120"/>
      <c r="F44" s="120"/>
      <c r="G44" s="120"/>
      <c r="H44" s="120"/>
      <c r="I44" s="120"/>
      <c r="J44" s="120"/>
      <c r="K44" s="120"/>
      <c r="L44" s="120"/>
      <c r="M44" s="120"/>
      <c r="N44" s="120"/>
      <c r="O44" s="120">
        <f t="shared" si="5"/>
        <v>189992449</v>
      </c>
      <c r="P44" s="120">
        <v>386640.52</v>
      </c>
      <c r="Q44" s="22"/>
      <c r="R44" s="6"/>
      <c r="S44" s="1"/>
    </row>
    <row r="45" spans="1:19" s="3" customFormat="1" ht="9">
      <c r="A45" s="6"/>
      <c r="B45" s="103" t="s">
        <v>17</v>
      </c>
      <c r="C45" s="38">
        <v>191867369</v>
      </c>
      <c r="D45" s="38">
        <v>183233991</v>
      </c>
      <c r="E45" s="38"/>
      <c r="F45" s="38"/>
      <c r="G45" s="38"/>
      <c r="H45" s="38"/>
      <c r="I45" s="38"/>
      <c r="J45" s="38"/>
      <c r="K45" s="38"/>
      <c r="L45" s="38"/>
      <c r="M45" s="38"/>
      <c r="N45" s="38"/>
      <c r="O45" s="122">
        <f t="shared" si="5"/>
        <v>375101360</v>
      </c>
      <c r="P45" s="121">
        <v>763265.25</v>
      </c>
      <c r="Q45" s="22"/>
      <c r="R45" s="6"/>
      <c r="S45" s="1"/>
    </row>
    <row r="46" spans="1:19" s="1" customFormat="1" ht="18" customHeight="1">
      <c r="A46" s="6"/>
      <c r="B46" s="93" t="s">
        <v>3</v>
      </c>
      <c r="C46" s="93">
        <f t="shared" ref="C46:K46" si="6">SUM(C31:C45)</f>
        <v>3576923365.8538656</v>
      </c>
      <c r="D46" s="93">
        <f t="shared" si="6"/>
        <v>3287928144</v>
      </c>
      <c r="E46" s="93">
        <f t="shared" si="6"/>
        <v>0</v>
      </c>
      <c r="F46" s="93">
        <f t="shared" si="6"/>
        <v>0</v>
      </c>
      <c r="G46" s="93">
        <f t="shared" si="6"/>
        <v>0</v>
      </c>
      <c r="H46" s="93">
        <f t="shared" si="6"/>
        <v>0</v>
      </c>
      <c r="I46" s="93">
        <f t="shared" si="6"/>
        <v>0</v>
      </c>
      <c r="J46" s="93">
        <f t="shared" si="6"/>
        <v>0</v>
      </c>
      <c r="K46" s="93">
        <f t="shared" si="6"/>
        <v>0</v>
      </c>
      <c r="L46" s="93">
        <f t="shared" ref="L46:N46" si="7">SUM(L31:L45)</f>
        <v>0</v>
      </c>
      <c r="M46" s="93">
        <f t="shared" si="7"/>
        <v>0</v>
      </c>
      <c r="N46" s="93">
        <f t="shared" si="7"/>
        <v>0</v>
      </c>
      <c r="O46" s="93">
        <f t="shared" ref="O46:O47" si="8">SUM(C46:N46)</f>
        <v>6864851509.8538656</v>
      </c>
      <c r="P46" s="93">
        <f>SUM(P31:P45)</f>
        <v>13963378.720000003</v>
      </c>
      <c r="Q46" s="23"/>
      <c r="R46" s="6"/>
    </row>
    <row r="47" spans="1:19" s="1" customFormat="1" ht="18" customHeight="1">
      <c r="A47" s="6"/>
      <c r="B47" s="93" t="s">
        <v>10</v>
      </c>
      <c r="C47" s="93">
        <f t="shared" ref="C47:D47" si="9">C46/C48</f>
        <v>7134725.6669203853</v>
      </c>
      <c r="D47" s="93">
        <f t="shared" si="9"/>
        <v>6828653.0229080562</v>
      </c>
      <c r="E47" s="93"/>
      <c r="F47" s="93"/>
      <c r="G47" s="93"/>
      <c r="H47" s="93"/>
      <c r="I47" s="93"/>
      <c r="J47" s="93"/>
      <c r="K47" s="93"/>
      <c r="L47" s="93"/>
      <c r="M47" s="93"/>
      <c r="N47" s="93"/>
      <c r="O47" s="93">
        <f t="shared" si="8"/>
        <v>13963378.689828441</v>
      </c>
      <c r="P47" s="93"/>
      <c r="Q47" s="23"/>
      <c r="R47" s="6"/>
    </row>
    <row r="48" spans="1:19" s="1" customFormat="1" ht="16.5" customHeight="1">
      <c r="A48" s="6"/>
      <c r="B48" s="93" t="s">
        <v>32</v>
      </c>
      <c r="C48" s="109">
        <f>C27</f>
        <v>501.34</v>
      </c>
      <c r="D48" s="109">
        <f t="shared" ref="D48:N48" si="10">D27</f>
        <v>481.49</v>
      </c>
      <c r="E48" s="109">
        <f t="shared" si="10"/>
        <v>0</v>
      </c>
      <c r="F48" s="109">
        <f t="shared" si="10"/>
        <v>0</v>
      </c>
      <c r="G48" s="109">
        <f t="shared" si="10"/>
        <v>0</v>
      </c>
      <c r="H48" s="109">
        <f t="shared" si="10"/>
        <v>0</v>
      </c>
      <c r="I48" s="109">
        <f t="shared" si="10"/>
        <v>0</v>
      </c>
      <c r="J48" s="109">
        <f t="shared" si="10"/>
        <v>0</v>
      </c>
      <c r="K48" s="109">
        <f t="shared" si="10"/>
        <v>0</v>
      </c>
      <c r="L48" s="109">
        <f t="shared" si="10"/>
        <v>0</v>
      </c>
      <c r="M48" s="109">
        <f t="shared" si="10"/>
        <v>0</v>
      </c>
      <c r="N48" s="109">
        <f t="shared" si="10"/>
        <v>0</v>
      </c>
      <c r="O48" s="93"/>
      <c r="P48" s="93"/>
      <c r="Q48" s="24"/>
      <c r="R48" s="6"/>
    </row>
    <row r="50" spans="11:11">
      <c r="K50" s="127"/>
    </row>
  </sheetData>
  <mergeCells count="2">
    <mergeCell ref="B8:P8"/>
    <mergeCell ref="B29:P29"/>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T68"/>
  <sheetViews>
    <sheetView showGridLines="0" zoomScaleNormal="100" workbookViewId="0"/>
  </sheetViews>
  <sheetFormatPr baseColWidth="10" defaultRowHeight="14.25"/>
  <cols>
    <col min="1" max="1" width="4.140625" style="52" customWidth="1"/>
    <col min="2" max="2" width="20.85546875" style="17" customWidth="1"/>
    <col min="3" max="8" width="10" style="17" customWidth="1"/>
    <col min="9" max="14" width="10" style="17" hidden="1"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5"/>
    </row>
    <row r="8" spans="1:18" s="58" customFormat="1" ht="22.5" customHeight="1">
      <c r="A8" s="56"/>
      <c r="B8" s="249" t="s">
        <v>53</v>
      </c>
      <c r="C8" s="250"/>
      <c r="D8" s="250"/>
      <c r="E8" s="250"/>
      <c r="F8" s="250"/>
      <c r="G8" s="250"/>
      <c r="H8" s="250"/>
      <c r="I8" s="250"/>
      <c r="J8" s="250"/>
      <c r="K8" s="250"/>
      <c r="L8" s="250"/>
      <c r="M8" s="250"/>
      <c r="N8" s="250"/>
      <c r="O8" s="251"/>
      <c r="P8" s="65"/>
      <c r="Q8" s="65"/>
      <c r="R8" s="56"/>
    </row>
    <row r="9" spans="1:18" s="58" customFormat="1" ht="11.25" customHeight="1">
      <c r="A9" s="56"/>
      <c r="B9" s="78" t="s">
        <v>13</v>
      </c>
      <c r="C9" s="79" t="s">
        <v>43</v>
      </c>
      <c r="D9" s="79" t="s">
        <v>44</v>
      </c>
      <c r="E9" s="79" t="s">
        <v>45</v>
      </c>
      <c r="F9" s="79" t="s">
        <v>46</v>
      </c>
      <c r="G9" s="79" t="s">
        <v>47</v>
      </c>
      <c r="H9" s="79" t="s">
        <v>48</v>
      </c>
      <c r="I9" s="79" t="s">
        <v>49</v>
      </c>
      <c r="J9" s="79" t="s">
        <v>50</v>
      </c>
      <c r="K9" s="79" t="s">
        <v>51</v>
      </c>
      <c r="L9" s="79" t="s">
        <v>0</v>
      </c>
      <c r="M9" s="79" t="s">
        <v>1</v>
      </c>
      <c r="N9" s="79" t="s">
        <v>2</v>
      </c>
      <c r="O9" s="80" t="s">
        <v>3</v>
      </c>
      <c r="P9" s="65"/>
      <c r="Q9" s="65"/>
      <c r="R9" s="56"/>
    </row>
    <row r="10" spans="1:18" s="58" customFormat="1" ht="9">
      <c r="A10" s="56"/>
      <c r="B10" s="105" t="s">
        <v>36</v>
      </c>
      <c r="C10" s="39">
        <v>24107</v>
      </c>
      <c r="D10" s="39">
        <v>26209</v>
      </c>
      <c r="E10" s="39"/>
      <c r="F10" s="39"/>
      <c r="G10" s="39"/>
      <c r="H10" s="39"/>
      <c r="I10" s="39"/>
      <c r="J10" s="39"/>
      <c r="K10" s="39"/>
      <c r="L10" s="39"/>
      <c r="M10" s="39"/>
      <c r="N10" s="39"/>
      <c r="O10" s="84">
        <f>SUM(C10:N10)</f>
        <v>50316</v>
      </c>
      <c r="P10" s="65"/>
      <c r="Q10" s="65"/>
      <c r="R10" s="56"/>
    </row>
    <row r="11" spans="1:18" s="57" customFormat="1" ht="9">
      <c r="A11" s="56"/>
      <c r="B11" s="106" t="s">
        <v>4</v>
      </c>
      <c r="C11" s="123">
        <v>54686</v>
      </c>
      <c r="D11" s="123">
        <v>52495</v>
      </c>
      <c r="E11" s="123"/>
      <c r="F11" s="123"/>
      <c r="G11" s="123"/>
      <c r="H11" s="123"/>
      <c r="I11" s="123"/>
      <c r="J11" s="123"/>
      <c r="K11" s="123"/>
      <c r="L11" s="123"/>
      <c r="M11" s="123"/>
      <c r="N11" s="123"/>
      <c r="O11" s="123">
        <f>SUM(C11:N11)</f>
        <v>107181</v>
      </c>
      <c r="P11" s="65"/>
      <c r="Q11" s="65"/>
      <c r="R11" s="68"/>
    </row>
    <row r="12" spans="1:18" s="57" customFormat="1" ht="9">
      <c r="A12" s="56"/>
      <c r="B12" s="98" t="s">
        <v>80</v>
      </c>
      <c r="C12" s="39">
        <v>23019</v>
      </c>
      <c r="D12" s="39">
        <v>20665</v>
      </c>
      <c r="E12" s="39"/>
      <c r="F12" s="39"/>
      <c r="G12" s="39"/>
      <c r="H12" s="39"/>
      <c r="I12" s="39"/>
      <c r="J12" s="39"/>
      <c r="K12" s="39"/>
      <c r="L12" s="39"/>
      <c r="M12" s="39"/>
      <c r="N12" s="39"/>
      <c r="O12" s="84">
        <f>SUM(C12:N12)</f>
        <v>43684</v>
      </c>
      <c r="P12" s="65"/>
      <c r="Q12" s="65"/>
      <c r="R12" s="68"/>
    </row>
    <row r="13" spans="1:18" s="57" customFormat="1" ht="9">
      <c r="A13" s="56"/>
      <c r="B13" s="106" t="s">
        <v>37</v>
      </c>
      <c r="C13" s="123">
        <v>28212</v>
      </c>
      <c r="D13" s="123">
        <v>34518</v>
      </c>
      <c r="E13" s="123"/>
      <c r="F13" s="123"/>
      <c r="G13" s="123"/>
      <c r="H13" s="123"/>
      <c r="I13" s="123"/>
      <c r="J13" s="123"/>
      <c r="K13" s="123"/>
      <c r="L13" s="123"/>
      <c r="M13" s="123"/>
      <c r="N13" s="123"/>
      <c r="O13" s="123">
        <f>SUM(C13:N13)</f>
        <v>62730</v>
      </c>
      <c r="P13" s="65"/>
      <c r="Q13" s="65"/>
      <c r="R13" s="68"/>
    </row>
    <row r="14" spans="1:18" s="57" customFormat="1" ht="9">
      <c r="A14" s="56"/>
      <c r="B14" s="105" t="s">
        <v>131</v>
      </c>
      <c r="C14" s="39">
        <v>48444</v>
      </c>
      <c r="D14" s="39">
        <v>46794</v>
      </c>
      <c r="E14" s="39"/>
      <c r="F14" s="39"/>
      <c r="G14" s="39"/>
      <c r="H14" s="39"/>
      <c r="I14" s="39"/>
      <c r="J14" s="39"/>
      <c r="K14" s="39"/>
      <c r="L14" s="39"/>
      <c r="M14" s="39"/>
      <c r="N14" s="39"/>
      <c r="O14" s="84">
        <f>SUM(C14:N14)</f>
        <v>95238</v>
      </c>
      <c r="P14" s="65"/>
      <c r="Q14" s="65"/>
      <c r="R14" s="68"/>
    </row>
    <row r="15" spans="1:18" s="57" customFormat="1" ht="9">
      <c r="A15" s="56"/>
      <c r="B15" s="106" t="s">
        <v>18</v>
      </c>
      <c r="C15" s="123">
        <v>104770</v>
      </c>
      <c r="D15" s="123">
        <v>96154</v>
      </c>
      <c r="E15" s="123"/>
      <c r="F15" s="123"/>
      <c r="G15" s="123"/>
      <c r="H15" s="123"/>
      <c r="I15" s="123"/>
      <c r="J15" s="123"/>
      <c r="K15" s="123"/>
      <c r="L15" s="123"/>
      <c r="M15" s="123"/>
      <c r="N15" s="123"/>
      <c r="O15" s="123">
        <f t="shared" ref="O15:O23" si="0">SUM(C15:N15)</f>
        <v>200924</v>
      </c>
      <c r="P15" s="65"/>
      <c r="Q15" s="65"/>
      <c r="R15" s="68"/>
    </row>
    <row r="16" spans="1:18" s="57" customFormat="1" ht="9">
      <c r="A16" s="56"/>
      <c r="B16" s="105" t="s">
        <v>5</v>
      </c>
      <c r="C16" s="39">
        <v>14956</v>
      </c>
      <c r="D16" s="39">
        <v>15989</v>
      </c>
      <c r="E16" s="39"/>
      <c r="F16" s="39"/>
      <c r="G16" s="39"/>
      <c r="H16" s="39"/>
      <c r="I16" s="39"/>
      <c r="J16" s="39"/>
      <c r="K16" s="39"/>
      <c r="L16" s="39"/>
      <c r="M16" s="39"/>
      <c r="N16" s="39"/>
      <c r="O16" s="84">
        <f t="shared" si="0"/>
        <v>30945</v>
      </c>
      <c r="P16" s="65"/>
      <c r="Q16" s="65"/>
      <c r="R16" s="68"/>
    </row>
    <row r="17" spans="1:18" s="57" customFormat="1" ht="9">
      <c r="A17" s="56"/>
      <c r="B17" s="106" t="s">
        <v>6</v>
      </c>
      <c r="C17" s="123">
        <v>28677</v>
      </c>
      <c r="D17" s="123">
        <v>28196</v>
      </c>
      <c r="E17" s="123"/>
      <c r="F17" s="123"/>
      <c r="G17" s="123"/>
      <c r="H17" s="123"/>
      <c r="I17" s="123"/>
      <c r="J17" s="123"/>
      <c r="K17" s="123"/>
      <c r="L17" s="123"/>
      <c r="M17" s="123"/>
      <c r="N17" s="123"/>
      <c r="O17" s="123">
        <f t="shared" si="0"/>
        <v>56873</v>
      </c>
      <c r="P17" s="65"/>
      <c r="Q17" s="65"/>
      <c r="R17" s="68"/>
    </row>
    <row r="18" spans="1:18" s="57" customFormat="1" ht="9">
      <c r="A18" s="56"/>
      <c r="B18" s="105" t="s">
        <v>7</v>
      </c>
      <c r="C18" s="39">
        <v>831</v>
      </c>
      <c r="D18" s="39">
        <v>1418</v>
      </c>
      <c r="E18" s="39"/>
      <c r="F18" s="39"/>
      <c r="G18" s="39"/>
      <c r="H18" s="39"/>
      <c r="I18" s="39"/>
      <c r="J18" s="39"/>
      <c r="K18" s="39"/>
      <c r="L18" s="39"/>
      <c r="M18" s="39"/>
      <c r="N18" s="39"/>
      <c r="O18" s="84">
        <f t="shared" si="0"/>
        <v>2249</v>
      </c>
      <c r="P18" s="65"/>
      <c r="Q18" s="65"/>
      <c r="R18" s="68"/>
    </row>
    <row r="19" spans="1:18" s="57" customFormat="1" ht="9">
      <c r="A19" s="56"/>
      <c r="B19" s="106" t="s">
        <v>8</v>
      </c>
      <c r="C19" s="123">
        <v>81120</v>
      </c>
      <c r="D19" s="123">
        <v>77577</v>
      </c>
      <c r="E19" s="123"/>
      <c r="F19" s="123"/>
      <c r="G19" s="123"/>
      <c r="H19" s="123"/>
      <c r="I19" s="123"/>
      <c r="J19" s="123"/>
      <c r="K19" s="123"/>
      <c r="L19" s="123"/>
      <c r="M19" s="123"/>
      <c r="N19" s="123"/>
      <c r="O19" s="123">
        <f t="shared" si="0"/>
        <v>158697</v>
      </c>
      <c r="P19" s="65"/>
      <c r="Q19" s="65"/>
      <c r="R19" s="68"/>
    </row>
    <row r="20" spans="1:18" s="57" customFormat="1" ht="9">
      <c r="A20" s="56"/>
      <c r="B20" s="105" t="s">
        <v>14</v>
      </c>
      <c r="C20" s="39">
        <v>14350</v>
      </c>
      <c r="D20" s="39">
        <v>17253</v>
      </c>
      <c r="E20" s="39"/>
      <c r="F20" s="39"/>
      <c r="G20" s="39"/>
      <c r="H20" s="39"/>
      <c r="I20" s="39"/>
      <c r="J20" s="39"/>
      <c r="K20" s="39"/>
      <c r="L20" s="39"/>
      <c r="M20" s="39"/>
      <c r="N20" s="39"/>
      <c r="O20" s="84">
        <f t="shared" si="0"/>
        <v>31603</v>
      </c>
      <c r="P20" s="65"/>
      <c r="Q20" s="65"/>
      <c r="R20" s="68"/>
    </row>
    <row r="21" spans="1:18" s="57" customFormat="1" ht="9">
      <c r="A21" s="56"/>
      <c r="B21" s="106" t="s">
        <v>15</v>
      </c>
      <c r="C21" s="123">
        <v>53744</v>
      </c>
      <c r="D21" s="123">
        <v>53041</v>
      </c>
      <c r="E21" s="123"/>
      <c r="F21" s="123"/>
      <c r="G21" s="123"/>
      <c r="H21" s="123"/>
      <c r="I21" s="123"/>
      <c r="J21" s="123"/>
      <c r="K21" s="123"/>
      <c r="L21" s="123"/>
      <c r="M21" s="123"/>
      <c r="N21" s="123"/>
      <c r="O21" s="123">
        <f t="shared" si="0"/>
        <v>106785</v>
      </c>
      <c r="P21" s="65"/>
      <c r="Q21" s="65"/>
      <c r="R21" s="68"/>
    </row>
    <row r="22" spans="1:18" s="57" customFormat="1" ht="9">
      <c r="A22" s="56"/>
      <c r="B22" s="105" t="s">
        <v>16</v>
      </c>
      <c r="C22" s="39">
        <v>33548</v>
      </c>
      <c r="D22" s="39">
        <v>41105</v>
      </c>
      <c r="E22" s="39"/>
      <c r="F22" s="39"/>
      <c r="G22" s="39"/>
      <c r="H22" s="39"/>
      <c r="I22" s="39"/>
      <c r="J22" s="39"/>
      <c r="K22" s="39"/>
      <c r="L22" s="39"/>
      <c r="M22" s="39"/>
      <c r="N22" s="39"/>
      <c r="O22" s="84">
        <f t="shared" si="0"/>
        <v>74653</v>
      </c>
      <c r="P22" s="65"/>
      <c r="Q22" s="65"/>
      <c r="R22" s="68"/>
    </row>
    <row r="23" spans="1:18" s="57" customFormat="1" ht="9">
      <c r="A23" s="56"/>
      <c r="B23" s="106" t="s">
        <v>41</v>
      </c>
      <c r="C23" s="123">
        <v>23692</v>
      </c>
      <c r="D23" s="123">
        <v>26679</v>
      </c>
      <c r="E23" s="123"/>
      <c r="F23" s="123"/>
      <c r="G23" s="123"/>
      <c r="H23" s="123"/>
      <c r="I23" s="123"/>
      <c r="J23" s="123"/>
      <c r="K23" s="123"/>
      <c r="L23" s="123"/>
      <c r="M23" s="123"/>
      <c r="N23" s="123"/>
      <c r="O23" s="123">
        <f t="shared" si="0"/>
        <v>50371</v>
      </c>
      <c r="P23" s="65"/>
      <c r="Q23" s="65"/>
      <c r="R23" s="68"/>
    </row>
    <row r="24" spans="1:18" s="57" customFormat="1" ht="9">
      <c r="A24" s="56"/>
      <c r="B24" s="105" t="s">
        <v>17</v>
      </c>
      <c r="C24" s="39">
        <v>38640</v>
      </c>
      <c r="D24" s="39">
        <v>34983</v>
      </c>
      <c r="E24" s="39"/>
      <c r="F24" s="39"/>
      <c r="G24" s="39"/>
      <c r="H24" s="39"/>
      <c r="I24" s="39"/>
      <c r="J24" s="39"/>
      <c r="K24" s="39"/>
      <c r="L24" s="39"/>
      <c r="M24" s="39"/>
      <c r="N24" s="39"/>
      <c r="O24" s="39">
        <f>SUM(C24:N24)</f>
        <v>73623</v>
      </c>
      <c r="P24" s="65"/>
      <c r="Q24" s="65"/>
      <c r="R24" s="68"/>
    </row>
    <row r="25" spans="1:18" s="58" customFormat="1" ht="16.5" customHeight="1">
      <c r="A25" s="56"/>
      <c r="B25" s="94" t="s">
        <v>3</v>
      </c>
      <c r="C25" s="95">
        <f t="shared" ref="C25:N25" si="1">SUM(C10:C24)</f>
        <v>572796</v>
      </c>
      <c r="D25" s="95">
        <f t="shared" si="1"/>
        <v>573076</v>
      </c>
      <c r="E25" s="95">
        <f t="shared" si="1"/>
        <v>0</v>
      </c>
      <c r="F25" s="95">
        <f t="shared" si="1"/>
        <v>0</v>
      </c>
      <c r="G25" s="95">
        <f t="shared" si="1"/>
        <v>0</v>
      </c>
      <c r="H25" s="95">
        <f t="shared" si="1"/>
        <v>0</v>
      </c>
      <c r="I25" s="95">
        <f t="shared" si="1"/>
        <v>0</v>
      </c>
      <c r="J25" s="95">
        <f t="shared" si="1"/>
        <v>0</v>
      </c>
      <c r="K25" s="95">
        <f t="shared" si="1"/>
        <v>0</v>
      </c>
      <c r="L25" s="95">
        <f t="shared" si="1"/>
        <v>0</v>
      </c>
      <c r="M25" s="95">
        <f t="shared" si="1"/>
        <v>0</v>
      </c>
      <c r="N25" s="95">
        <f t="shared" si="1"/>
        <v>0</v>
      </c>
      <c r="O25" s="96">
        <f>SUM(C25:N25)</f>
        <v>1145872</v>
      </c>
      <c r="P25" s="65"/>
      <c r="Q25" s="65"/>
      <c r="R25" s="56"/>
    </row>
    <row r="26" spans="1:18" s="58" customFormat="1" ht="15.75" customHeight="1">
      <c r="A26" s="66"/>
      <c r="B26" s="63"/>
      <c r="C26" s="64"/>
      <c r="D26" s="64"/>
      <c r="E26" s="64"/>
      <c r="F26" s="64"/>
      <c r="G26" s="64"/>
      <c r="H26" s="64"/>
      <c r="I26" s="64"/>
      <c r="J26" s="64"/>
      <c r="K26" s="64"/>
      <c r="L26" s="64"/>
      <c r="M26" s="64"/>
      <c r="N26" s="64"/>
      <c r="O26" s="65"/>
      <c r="P26" s="65"/>
      <c r="Q26" s="65"/>
      <c r="R26" s="56"/>
    </row>
    <row r="27" spans="1:18" s="58" customFormat="1" ht="22.5" customHeight="1">
      <c r="A27" s="56"/>
      <c r="B27" s="252" t="s">
        <v>54</v>
      </c>
      <c r="C27" s="253"/>
      <c r="D27" s="253"/>
      <c r="E27" s="253"/>
      <c r="F27" s="253"/>
      <c r="G27" s="253"/>
      <c r="H27" s="253"/>
      <c r="I27" s="253"/>
      <c r="J27" s="253"/>
      <c r="K27" s="253"/>
      <c r="L27" s="253"/>
      <c r="M27" s="253"/>
      <c r="N27" s="253"/>
      <c r="O27" s="253"/>
      <c r="P27" s="254"/>
      <c r="Q27" s="66"/>
      <c r="R27" s="56"/>
    </row>
    <row r="28" spans="1:18" s="58" customFormat="1" ht="11.25" customHeight="1">
      <c r="A28" s="56"/>
      <c r="B28" s="133" t="s">
        <v>13</v>
      </c>
      <c r="C28" s="130" t="s">
        <v>43</v>
      </c>
      <c r="D28" s="130" t="s">
        <v>44</v>
      </c>
      <c r="E28" s="130" t="s">
        <v>45</v>
      </c>
      <c r="F28" s="130" t="s">
        <v>46</v>
      </c>
      <c r="G28" s="130" t="s">
        <v>47</v>
      </c>
      <c r="H28" s="130" t="s">
        <v>48</v>
      </c>
      <c r="I28" s="130" t="s">
        <v>49</v>
      </c>
      <c r="J28" s="130" t="s">
        <v>50</v>
      </c>
      <c r="K28" s="130" t="s">
        <v>51</v>
      </c>
      <c r="L28" s="130" t="s">
        <v>0</v>
      </c>
      <c r="M28" s="130" t="s">
        <v>1</v>
      </c>
      <c r="N28" s="130" t="s">
        <v>2</v>
      </c>
      <c r="O28" s="130" t="s">
        <v>34</v>
      </c>
      <c r="P28" s="134" t="s">
        <v>35</v>
      </c>
      <c r="Q28" s="66"/>
      <c r="R28" s="56"/>
    </row>
    <row r="29" spans="1:18" s="58" customFormat="1" ht="9">
      <c r="A29" s="56"/>
      <c r="B29" s="101" t="s">
        <v>36</v>
      </c>
      <c r="C29" s="39">
        <v>66044983.619999997</v>
      </c>
      <c r="D29" s="39">
        <v>72234887</v>
      </c>
      <c r="E29" s="39"/>
      <c r="F29" s="39"/>
      <c r="G29" s="39"/>
      <c r="H29" s="39"/>
      <c r="I29" s="39"/>
      <c r="J29" s="39"/>
      <c r="K29" s="39"/>
      <c r="L29" s="39"/>
      <c r="M29" s="39"/>
      <c r="N29" s="39"/>
      <c r="O29" s="84">
        <f>SUM(C29:N29)</f>
        <v>138279870.62</v>
      </c>
      <c r="P29" s="84">
        <v>281760.56</v>
      </c>
      <c r="Q29" s="66"/>
      <c r="R29" s="56"/>
    </row>
    <row r="30" spans="1:18" s="57" customFormat="1" ht="9">
      <c r="A30" s="56"/>
      <c r="B30" s="106" t="s">
        <v>4</v>
      </c>
      <c r="C30" s="123">
        <v>149821047</v>
      </c>
      <c r="D30" s="123">
        <v>144681994</v>
      </c>
      <c r="E30" s="123"/>
      <c r="F30" s="123"/>
      <c r="G30" s="123"/>
      <c r="H30" s="123"/>
      <c r="I30" s="123"/>
      <c r="J30" s="123"/>
      <c r="K30" s="123"/>
      <c r="L30" s="123"/>
      <c r="M30" s="123"/>
      <c r="N30" s="123"/>
      <c r="O30" s="123">
        <f>SUM(C30:N30)</f>
        <v>294503041</v>
      </c>
      <c r="P30" s="123">
        <v>599329.26</v>
      </c>
      <c r="Q30" s="81"/>
      <c r="R30" s="68"/>
    </row>
    <row r="31" spans="1:18" s="57" customFormat="1" ht="9">
      <c r="A31" s="56"/>
      <c r="B31" s="98" t="s">
        <v>80</v>
      </c>
      <c r="C31" s="39">
        <v>63064234</v>
      </c>
      <c r="D31" s="39">
        <v>56955013</v>
      </c>
      <c r="E31" s="39"/>
      <c r="F31" s="39"/>
      <c r="G31" s="39"/>
      <c r="H31" s="39"/>
      <c r="I31" s="39"/>
      <c r="J31" s="39"/>
      <c r="K31" s="39"/>
      <c r="L31" s="39"/>
      <c r="M31" s="39"/>
      <c r="N31" s="39"/>
      <c r="O31" s="84">
        <f>SUM(C31:N31)</f>
        <v>120019247</v>
      </c>
      <c r="P31" s="84">
        <v>244080.44</v>
      </c>
      <c r="Q31" s="81"/>
      <c r="R31" s="68"/>
    </row>
    <row r="32" spans="1:18" s="57" customFormat="1" ht="9">
      <c r="A32" s="56"/>
      <c r="B32" s="106" t="s">
        <v>37</v>
      </c>
      <c r="C32" s="123">
        <v>77291287.920000002</v>
      </c>
      <c r="D32" s="123">
        <v>95135405</v>
      </c>
      <c r="E32" s="123"/>
      <c r="F32" s="123"/>
      <c r="G32" s="123"/>
      <c r="H32" s="123"/>
      <c r="I32" s="123"/>
      <c r="J32" s="123"/>
      <c r="K32" s="123"/>
      <c r="L32" s="123"/>
      <c r="M32" s="123"/>
      <c r="N32" s="123"/>
      <c r="O32" s="123">
        <f>SUM(C32:N32)</f>
        <v>172426692.92000002</v>
      </c>
      <c r="P32" s="123">
        <v>351754.82</v>
      </c>
      <c r="Q32" s="81"/>
      <c r="R32" s="68"/>
    </row>
    <row r="33" spans="1:18" s="57" customFormat="1" ht="9">
      <c r="A33" s="56"/>
      <c r="B33" s="105" t="s">
        <v>131</v>
      </c>
      <c r="C33" s="39">
        <v>132720089</v>
      </c>
      <c r="D33" s="39">
        <v>128969411</v>
      </c>
      <c r="E33" s="39"/>
      <c r="F33" s="39"/>
      <c r="G33" s="39"/>
      <c r="H33" s="39"/>
      <c r="I33" s="39"/>
      <c r="J33" s="39"/>
      <c r="K33" s="39"/>
      <c r="L33" s="39"/>
      <c r="M33" s="39"/>
      <c r="N33" s="39"/>
      <c r="O33" s="84">
        <f>SUM(C33:N33)</f>
        <v>261689500</v>
      </c>
      <c r="P33" s="84">
        <v>532585.51</v>
      </c>
      <c r="Q33" s="81"/>
      <c r="R33" s="68"/>
    </row>
    <row r="34" spans="1:18" s="57" customFormat="1" ht="9">
      <c r="A34" s="56"/>
      <c r="B34" s="106" t="s">
        <v>18</v>
      </c>
      <c r="C34" s="123">
        <v>287034178</v>
      </c>
      <c r="D34" s="123">
        <v>265011001</v>
      </c>
      <c r="E34" s="123"/>
      <c r="F34" s="123"/>
      <c r="G34" s="123"/>
      <c r="H34" s="123"/>
      <c r="I34" s="123"/>
      <c r="J34" s="123"/>
      <c r="K34" s="123"/>
      <c r="L34" s="123"/>
      <c r="M34" s="123"/>
      <c r="N34" s="123"/>
      <c r="O34" s="123">
        <f t="shared" ref="O34:O42" si="2">SUM(C34:N34)</f>
        <v>552045179</v>
      </c>
      <c r="P34" s="123">
        <v>1122931.69</v>
      </c>
      <c r="Q34" s="81"/>
      <c r="R34" s="68"/>
    </row>
    <row r="35" spans="1:18" s="57" customFormat="1" ht="9">
      <c r="A35" s="56"/>
      <c r="B35" s="101" t="s">
        <v>5</v>
      </c>
      <c r="C35" s="39">
        <v>40974355</v>
      </c>
      <c r="D35" s="39">
        <v>44067443</v>
      </c>
      <c r="E35" s="39"/>
      <c r="F35" s="39"/>
      <c r="G35" s="39"/>
      <c r="H35" s="39"/>
      <c r="I35" s="39"/>
      <c r="J35" s="39"/>
      <c r="K35" s="39"/>
      <c r="L35" s="39"/>
      <c r="M35" s="39"/>
      <c r="N35" s="39"/>
      <c r="O35" s="84">
        <f t="shared" si="2"/>
        <v>85041798</v>
      </c>
      <c r="P35" s="84">
        <v>173252.74</v>
      </c>
      <c r="Q35" s="81"/>
      <c r="R35" s="68"/>
    </row>
    <row r="36" spans="1:18" s="57" customFormat="1" ht="9">
      <c r="A36" s="56"/>
      <c r="B36" s="106" t="s">
        <v>6</v>
      </c>
      <c r="C36" s="123">
        <v>78565230</v>
      </c>
      <c r="D36" s="123">
        <v>77711278</v>
      </c>
      <c r="E36" s="123"/>
      <c r="F36" s="123"/>
      <c r="G36" s="123"/>
      <c r="H36" s="123"/>
      <c r="I36" s="123"/>
      <c r="J36" s="123"/>
      <c r="K36" s="123"/>
      <c r="L36" s="123"/>
      <c r="M36" s="123"/>
      <c r="N36" s="123"/>
      <c r="O36" s="123">
        <f t="shared" si="2"/>
        <v>156276508</v>
      </c>
      <c r="P36" s="123">
        <v>318107.96999999997</v>
      </c>
      <c r="Q36" s="81"/>
      <c r="R36" s="68"/>
    </row>
    <row r="37" spans="1:18" s="57" customFormat="1" ht="9">
      <c r="A37" s="56"/>
      <c r="B37" s="101" t="s">
        <v>7</v>
      </c>
      <c r="C37" s="39">
        <v>2276657</v>
      </c>
      <c r="D37" s="39">
        <v>3908164</v>
      </c>
      <c r="E37" s="39"/>
      <c r="F37" s="39"/>
      <c r="G37" s="39"/>
      <c r="H37" s="39"/>
      <c r="I37" s="39"/>
      <c r="J37" s="39"/>
      <c r="K37" s="39"/>
      <c r="L37" s="39"/>
      <c r="M37" s="39"/>
      <c r="N37" s="39"/>
      <c r="O37" s="84">
        <f t="shared" si="2"/>
        <v>6184821</v>
      </c>
      <c r="P37" s="84">
        <v>12657.95</v>
      </c>
      <c r="Q37" s="81"/>
      <c r="R37" s="68"/>
    </row>
    <row r="38" spans="1:18" s="57" customFormat="1" ht="9">
      <c r="A38" s="56"/>
      <c r="B38" s="106" t="s">
        <v>8</v>
      </c>
      <c r="C38" s="123">
        <v>222241219</v>
      </c>
      <c r="D38" s="123">
        <v>213810745</v>
      </c>
      <c r="E38" s="123"/>
      <c r="F38" s="123"/>
      <c r="G38" s="123"/>
      <c r="H38" s="123"/>
      <c r="I38" s="123"/>
      <c r="J38" s="123"/>
      <c r="K38" s="123"/>
      <c r="L38" s="123"/>
      <c r="M38" s="123"/>
      <c r="N38" s="123"/>
      <c r="O38" s="123">
        <f t="shared" si="2"/>
        <v>436051964</v>
      </c>
      <c r="P38" s="123">
        <v>887355.02</v>
      </c>
      <c r="Q38" s="81"/>
      <c r="R38" s="68"/>
    </row>
    <row r="39" spans="1:18" s="57" customFormat="1" ht="9">
      <c r="A39" s="56"/>
      <c r="B39" s="101" t="s">
        <v>14</v>
      </c>
      <c r="C39" s="39">
        <v>39314121</v>
      </c>
      <c r="D39" s="39">
        <v>47551166</v>
      </c>
      <c r="E39" s="39"/>
      <c r="F39" s="39"/>
      <c r="G39" s="39"/>
      <c r="H39" s="39"/>
      <c r="I39" s="39"/>
      <c r="J39" s="39"/>
      <c r="K39" s="39"/>
      <c r="L39" s="39"/>
      <c r="M39" s="39"/>
      <c r="N39" s="39"/>
      <c r="O39" s="84">
        <f t="shared" si="2"/>
        <v>86865287</v>
      </c>
      <c r="P39" s="84">
        <v>177176.45</v>
      </c>
      <c r="Q39" s="81"/>
      <c r="R39" s="68"/>
    </row>
    <row r="40" spans="1:18" s="57" customFormat="1" ht="9">
      <c r="A40" s="56"/>
      <c r="B40" s="106" t="s">
        <v>15</v>
      </c>
      <c r="C40" s="123">
        <v>147240287</v>
      </c>
      <c r="D40" s="123">
        <v>146186831</v>
      </c>
      <c r="E40" s="123"/>
      <c r="F40" s="123"/>
      <c r="G40" s="123"/>
      <c r="H40" s="123"/>
      <c r="I40" s="123"/>
      <c r="J40" s="123"/>
      <c r="K40" s="123"/>
      <c r="L40" s="123"/>
      <c r="M40" s="123"/>
      <c r="N40" s="123"/>
      <c r="O40" s="123">
        <f t="shared" si="2"/>
        <v>293427118</v>
      </c>
      <c r="P40" s="123">
        <v>597306.91</v>
      </c>
      <c r="Q40" s="81"/>
      <c r="R40" s="68"/>
    </row>
    <row r="41" spans="1:18" s="57" customFormat="1" ht="9">
      <c r="A41" s="56"/>
      <c r="B41" s="101" t="s">
        <v>16</v>
      </c>
      <c r="C41" s="39">
        <v>91910114</v>
      </c>
      <c r="D41" s="39">
        <v>113289902</v>
      </c>
      <c r="E41" s="39"/>
      <c r="F41" s="39"/>
      <c r="G41" s="39"/>
      <c r="H41" s="39"/>
      <c r="I41" s="39"/>
      <c r="J41" s="39"/>
      <c r="K41" s="39"/>
      <c r="L41" s="39"/>
      <c r="M41" s="39"/>
      <c r="N41" s="39"/>
      <c r="O41" s="84">
        <f t="shared" si="2"/>
        <v>205200016</v>
      </c>
      <c r="P41" s="84">
        <v>418619.16</v>
      </c>
      <c r="Q41" s="81"/>
      <c r="R41" s="68"/>
    </row>
    <row r="42" spans="1:18" s="57" customFormat="1" ht="9">
      <c r="A42" s="56"/>
      <c r="B42" s="106" t="s">
        <v>41</v>
      </c>
      <c r="C42" s="123">
        <v>64908025</v>
      </c>
      <c r="D42" s="123">
        <v>73530259</v>
      </c>
      <c r="E42" s="123"/>
      <c r="F42" s="123"/>
      <c r="G42" s="123"/>
      <c r="H42" s="123"/>
      <c r="I42" s="123"/>
      <c r="J42" s="123"/>
      <c r="K42" s="123"/>
      <c r="L42" s="123"/>
      <c r="M42" s="123"/>
      <c r="N42" s="123"/>
      <c r="O42" s="123">
        <f t="shared" si="2"/>
        <v>138438284</v>
      </c>
      <c r="P42" s="123">
        <v>282183.06</v>
      </c>
      <c r="Q42" s="81"/>
      <c r="R42" s="68"/>
    </row>
    <row r="43" spans="1:18" s="57" customFormat="1" ht="9">
      <c r="A43" s="56"/>
      <c r="B43" s="101" t="s">
        <v>17</v>
      </c>
      <c r="C43" s="39">
        <v>105860462</v>
      </c>
      <c r="D43" s="39">
        <v>96416996</v>
      </c>
      <c r="E43" s="39"/>
      <c r="F43" s="39"/>
      <c r="G43" s="39"/>
      <c r="H43" s="39"/>
      <c r="I43" s="39"/>
      <c r="J43" s="39"/>
      <c r="K43" s="39"/>
      <c r="L43" s="39"/>
      <c r="M43" s="39"/>
      <c r="N43" s="39"/>
      <c r="O43" s="39">
        <f>SUM(C43:N43)</f>
        <v>202277458</v>
      </c>
      <c r="P43" s="84">
        <v>411402.17</v>
      </c>
      <c r="Q43" s="81"/>
      <c r="R43" s="68"/>
    </row>
    <row r="44" spans="1:18" s="58" customFormat="1" ht="18" customHeight="1">
      <c r="A44" s="56"/>
      <c r="B44" s="97" t="s">
        <v>3</v>
      </c>
      <c r="C44" s="97">
        <f t="shared" ref="C44:M44" si="3">SUM(C29:C43)</f>
        <v>1569266289.54</v>
      </c>
      <c r="D44" s="97">
        <f t="shared" si="3"/>
        <v>1579460495</v>
      </c>
      <c r="E44" s="97">
        <f t="shared" si="3"/>
        <v>0</v>
      </c>
      <c r="F44" s="97">
        <f t="shared" si="3"/>
        <v>0</v>
      </c>
      <c r="G44" s="97">
        <f t="shared" si="3"/>
        <v>0</v>
      </c>
      <c r="H44" s="97">
        <f t="shared" si="3"/>
        <v>0</v>
      </c>
      <c r="I44" s="97">
        <f t="shared" si="3"/>
        <v>0</v>
      </c>
      <c r="J44" s="97">
        <f t="shared" si="3"/>
        <v>0</v>
      </c>
      <c r="K44" s="97">
        <f t="shared" si="3"/>
        <v>0</v>
      </c>
      <c r="L44" s="97">
        <f t="shared" si="3"/>
        <v>0</v>
      </c>
      <c r="M44" s="97">
        <f t="shared" si="3"/>
        <v>0</v>
      </c>
      <c r="N44" s="97">
        <f t="shared" ref="N44" si="4">SUM(N29:N43)</f>
        <v>0</v>
      </c>
      <c r="O44" s="97">
        <f>SUM(O29:O43)</f>
        <v>3148726784.54</v>
      </c>
      <c r="P44" s="97">
        <f>SUM(P29:P43)</f>
        <v>6410503.7100000009</v>
      </c>
      <c r="Q44" s="66"/>
      <c r="R44" s="56"/>
    </row>
    <row r="45" spans="1:18" s="82" customFormat="1" ht="18" customHeight="1">
      <c r="A45" s="56"/>
      <c r="B45" s="97" t="s">
        <v>10</v>
      </c>
      <c r="C45" s="97">
        <f t="shared" ref="C45:D45" si="5">C44/C46</f>
        <v>3130143.7937128497</v>
      </c>
      <c r="D45" s="97">
        <f t="shared" si="5"/>
        <v>3280359.9140169057</v>
      </c>
      <c r="E45" s="97"/>
      <c r="F45" s="97"/>
      <c r="G45" s="97"/>
      <c r="H45" s="97"/>
      <c r="I45" s="97"/>
      <c r="J45" s="97"/>
      <c r="K45" s="97"/>
      <c r="L45" s="97"/>
      <c r="M45" s="97"/>
      <c r="N45" s="97"/>
      <c r="O45" s="97">
        <f>SUM(C45:N45)</f>
        <v>6410503.707729755</v>
      </c>
      <c r="P45" s="97"/>
      <c r="Q45" s="66"/>
      <c r="R45" s="56"/>
    </row>
    <row r="46" spans="1:18" s="58" customFormat="1" ht="16.5" customHeight="1">
      <c r="A46" s="56"/>
      <c r="B46" s="97" t="s">
        <v>32</v>
      </c>
      <c r="C46" s="109">
        <f>Impuestos!C27</f>
        <v>501.34</v>
      </c>
      <c r="D46" s="109">
        <f>Impuestos!D27</f>
        <v>481.49</v>
      </c>
      <c r="E46" s="109">
        <f>Impuestos!E27</f>
        <v>0</v>
      </c>
      <c r="F46" s="109">
        <f>Impuestos!F27</f>
        <v>0</v>
      </c>
      <c r="G46" s="109">
        <f>Impuestos!G27</f>
        <v>0</v>
      </c>
      <c r="H46" s="109">
        <f>Impuestos!H27</f>
        <v>0</v>
      </c>
      <c r="I46" s="109">
        <f>Impuestos!I27</f>
        <v>0</v>
      </c>
      <c r="J46" s="109">
        <f>Impuestos!J27</f>
        <v>0</v>
      </c>
      <c r="K46" s="109">
        <f>Impuestos!K27</f>
        <v>0</v>
      </c>
      <c r="L46" s="109">
        <f>Impuestos!L27</f>
        <v>0</v>
      </c>
      <c r="M46" s="109">
        <f>Impuestos!M27</f>
        <v>0</v>
      </c>
      <c r="N46" s="109">
        <f>Impuestos!N27</f>
        <v>0</v>
      </c>
      <c r="O46" s="219"/>
      <c r="P46" s="97"/>
      <c r="Q46" s="77"/>
      <c r="R46" s="56"/>
    </row>
    <row r="47" spans="1:18" s="58" customFormat="1" ht="17.25" customHeight="1">
      <c r="A47" s="66"/>
      <c r="B47" s="82"/>
      <c r="C47" s="64"/>
      <c r="D47" s="64"/>
      <c r="E47" s="64"/>
      <c r="F47" s="64"/>
      <c r="G47" s="64"/>
      <c r="H47" s="64"/>
      <c r="I47" s="64"/>
      <c r="J47" s="64"/>
      <c r="K47" s="64"/>
      <c r="L47" s="64"/>
      <c r="M47" s="64"/>
      <c r="N47" s="64"/>
      <c r="O47" s="65"/>
      <c r="P47" s="65"/>
      <c r="Q47" s="65"/>
      <c r="R47" s="56"/>
    </row>
    <row r="48" spans="1:18" s="58" customFormat="1" ht="22.5" customHeight="1">
      <c r="A48" s="56"/>
      <c r="B48" s="249" t="s">
        <v>55</v>
      </c>
      <c r="C48" s="250"/>
      <c r="D48" s="250"/>
      <c r="E48" s="250"/>
      <c r="F48" s="250"/>
      <c r="G48" s="250"/>
      <c r="H48" s="250"/>
      <c r="I48" s="250"/>
      <c r="J48" s="250"/>
      <c r="K48" s="250"/>
      <c r="L48" s="250"/>
      <c r="M48" s="250"/>
      <c r="N48" s="250"/>
      <c r="O48" s="250"/>
      <c r="P48" s="251"/>
      <c r="Q48" s="66"/>
      <c r="R48" s="56"/>
    </row>
    <row r="49" spans="1:20" s="58" customFormat="1" ht="11.25" customHeight="1">
      <c r="A49" s="56"/>
      <c r="B49" s="78"/>
      <c r="C49" s="79"/>
      <c r="D49" s="79"/>
      <c r="E49" s="79"/>
      <c r="F49" s="79"/>
      <c r="G49" s="79"/>
      <c r="H49" s="79"/>
      <c r="I49" s="79"/>
      <c r="J49" s="79"/>
      <c r="K49" s="79"/>
      <c r="L49" s="79"/>
      <c r="M49" s="79"/>
      <c r="N49" s="79"/>
      <c r="O49" s="247" t="s">
        <v>147</v>
      </c>
      <c r="P49" s="248"/>
      <c r="Q49" s="66"/>
      <c r="R49" s="56"/>
    </row>
    <row r="50" spans="1:20" s="58" customFormat="1" ht="11.25" customHeight="1">
      <c r="A50" s="56"/>
      <c r="B50" s="78" t="s">
        <v>13</v>
      </c>
      <c r="C50" s="79" t="s">
        <v>43</v>
      </c>
      <c r="D50" s="79" t="s">
        <v>44</v>
      </c>
      <c r="E50" s="79" t="s">
        <v>45</v>
      </c>
      <c r="F50" s="79" t="s">
        <v>46</v>
      </c>
      <c r="G50" s="79" t="s">
        <v>47</v>
      </c>
      <c r="H50" s="79" t="s">
        <v>48</v>
      </c>
      <c r="I50" s="79" t="s">
        <v>49</v>
      </c>
      <c r="J50" s="79" t="s">
        <v>50</v>
      </c>
      <c r="K50" s="79" t="s">
        <v>51</v>
      </c>
      <c r="L50" s="79" t="s">
        <v>0</v>
      </c>
      <c r="M50" s="79" t="s">
        <v>1</v>
      </c>
      <c r="N50" s="79" t="s">
        <v>2</v>
      </c>
      <c r="O50" s="79" t="s">
        <v>38</v>
      </c>
      <c r="P50" s="80" t="s">
        <v>39</v>
      </c>
      <c r="Q50" s="66"/>
      <c r="R50" s="56"/>
    </row>
    <row r="51" spans="1:20" s="58" customFormat="1" ht="9">
      <c r="A51" s="56"/>
      <c r="B51" s="105" t="s">
        <v>36</v>
      </c>
      <c r="C51" s="39">
        <v>42965.41</v>
      </c>
      <c r="D51" s="39">
        <v>35691.160000000003</v>
      </c>
      <c r="E51" s="39"/>
      <c r="F51" s="39"/>
      <c r="G51" s="39"/>
      <c r="H51" s="39"/>
      <c r="I51" s="39"/>
      <c r="J51" s="39"/>
      <c r="K51" s="39"/>
      <c r="L51" s="39"/>
      <c r="M51" s="39"/>
      <c r="N51" s="39"/>
      <c r="O51" s="39">
        <v>39176.339999999997</v>
      </c>
      <c r="P51" s="124">
        <v>79.67</v>
      </c>
      <c r="Q51" s="66"/>
      <c r="R51" s="56"/>
    </row>
    <row r="52" spans="1:20" s="57" customFormat="1" ht="9">
      <c r="A52" s="56"/>
      <c r="B52" s="107" t="s">
        <v>4</v>
      </c>
      <c r="C52" s="120">
        <v>40269.22</v>
      </c>
      <c r="D52" s="120">
        <v>40123.019999999997</v>
      </c>
      <c r="E52" s="120"/>
      <c r="F52" s="120"/>
      <c r="G52" s="120"/>
      <c r="H52" s="120"/>
      <c r="I52" s="120"/>
      <c r="J52" s="120"/>
      <c r="K52" s="120"/>
      <c r="L52" s="120"/>
      <c r="M52" s="120"/>
      <c r="N52" s="120"/>
      <c r="O52" s="120">
        <v>40197.61</v>
      </c>
      <c r="P52" s="125">
        <v>81.8</v>
      </c>
      <c r="Q52" s="81"/>
      <c r="R52" s="68"/>
    </row>
    <row r="53" spans="1:20" s="57" customFormat="1" ht="9">
      <c r="A53" s="56"/>
      <c r="B53" s="98" t="s">
        <v>80</v>
      </c>
      <c r="C53" s="39">
        <v>39230.94</v>
      </c>
      <c r="D53" s="39">
        <v>38914.639999999999</v>
      </c>
      <c r="E53" s="39"/>
      <c r="F53" s="39"/>
      <c r="G53" s="39"/>
      <c r="H53" s="39"/>
      <c r="I53" s="39"/>
      <c r="J53" s="39"/>
      <c r="K53" s="39"/>
      <c r="L53" s="39"/>
      <c r="M53" s="39"/>
      <c r="N53" s="39"/>
      <c r="O53" s="39">
        <v>39081.31</v>
      </c>
      <c r="P53" s="124">
        <v>79.47</v>
      </c>
      <c r="Q53" s="81"/>
      <c r="R53" s="68"/>
    </row>
    <row r="54" spans="1:20" s="57" customFormat="1" ht="9">
      <c r="A54" s="56"/>
      <c r="B54" s="107" t="s">
        <v>37</v>
      </c>
      <c r="C54" s="120">
        <v>21597.93</v>
      </c>
      <c r="D54" s="120">
        <v>17263.580000000002</v>
      </c>
      <c r="E54" s="120"/>
      <c r="F54" s="120"/>
      <c r="G54" s="120"/>
      <c r="H54" s="120"/>
      <c r="I54" s="120"/>
      <c r="J54" s="120"/>
      <c r="K54" s="120"/>
      <c r="L54" s="120"/>
      <c r="M54" s="120"/>
      <c r="N54" s="120"/>
      <c r="O54" s="120">
        <v>19212.900000000001</v>
      </c>
      <c r="P54" s="125">
        <v>39.1</v>
      </c>
      <c r="Q54" s="81"/>
      <c r="R54" s="68"/>
    </row>
    <row r="55" spans="1:20" s="57" customFormat="1" ht="9">
      <c r="A55" s="56"/>
      <c r="B55" s="105" t="s">
        <v>131</v>
      </c>
      <c r="C55" s="39">
        <v>53189.919999999998</v>
      </c>
      <c r="D55" s="39">
        <v>52101.67</v>
      </c>
      <c r="E55" s="39"/>
      <c r="F55" s="39"/>
      <c r="G55" s="39"/>
      <c r="H55" s="39"/>
      <c r="I55" s="39"/>
      <c r="J55" s="39"/>
      <c r="K55" s="39"/>
      <c r="L55" s="39"/>
      <c r="M55" s="39"/>
      <c r="N55" s="39"/>
      <c r="O55" s="39">
        <v>52655.23</v>
      </c>
      <c r="P55" s="124">
        <v>107.13</v>
      </c>
      <c r="Q55" s="81"/>
      <c r="R55" s="68"/>
    </row>
    <row r="56" spans="1:20" s="57" customFormat="1" ht="9">
      <c r="A56" s="56"/>
      <c r="B56" s="107" t="s">
        <v>18</v>
      </c>
      <c r="C56" s="120">
        <v>62325.47</v>
      </c>
      <c r="D56" s="120">
        <v>56313.25</v>
      </c>
      <c r="E56" s="120"/>
      <c r="F56" s="120"/>
      <c r="G56" s="120"/>
      <c r="H56" s="120"/>
      <c r="I56" s="120"/>
      <c r="J56" s="120"/>
      <c r="K56" s="120"/>
      <c r="L56" s="120"/>
      <c r="M56" s="120"/>
      <c r="N56" s="120"/>
      <c r="O56" s="120">
        <v>59448.27</v>
      </c>
      <c r="P56" s="125">
        <v>120.79</v>
      </c>
      <c r="Q56" s="81"/>
      <c r="R56" s="68"/>
    </row>
    <row r="57" spans="1:20" s="57" customFormat="1" ht="9">
      <c r="A57" s="56"/>
      <c r="B57" s="105" t="s">
        <v>5</v>
      </c>
      <c r="C57" s="39">
        <v>35570.870000000003</v>
      </c>
      <c r="D57" s="39">
        <v>32363.52</v>
      </c>
      <c r="E57" s="39"/>
      <c r="F57" s="39"/>
      <c r="G57" s="39"/>
      <c r="H57" s="39"/>
      <c r="I57" s="39"/>
      <c r="J57" s="39"/>
      <c r="K57" s="39"/>
      <c r="L57" s="39"/>
      <c r="M57" s="39"/>
      <c r="N57" s="39"/>
      <c r="O57" s="39">
        <v>33913.660000000003</v>
      </c>
      <c r="P57" s="124">
        <v>69.02</v>
      </c>
      <c r="Q57" s="81"/>
      <c r="R57" s="68"/>
    </row>
    <row r="58" spans="1:20" s="57" customFormat="1" ht="9">
      <c r="A58" s="56"/>
      <c r="B58" s="107" t="s">
        <v>6</v>
      </c>
      <c r="C58" s="120">
        <v>27147.63</v>
      </c>
      <c r="D58" s="120">
        <v>25394.22</v>
      </c>
      <c r="E58" s="120"/>
      <c r="F58" s="120"/>
      <c r="G58" s="120"/>
      <c r="H58" s="120"/>
      <c r="I58" s="120"/>
      <c r="J58" s="120"/>
      <c r="K58" s="120"/>
      <c r="L58" s="120"/>
      <c r="M58" s="120"/>
      <c r="N58" s="120"/>
      <c r="O58" s="120">
        <v>26278.34</v>
      </c>
      <c r="P58" s="125">
        <v>53.45</v>
      </c>
      <c r="Q58" s="81"/>
      <c r="R58" s="68"/>
      <c r="T58" s="83"/>
    </row>
    <row r="59" spans="1:20" s="57" customFormat="1" ht="9">
      <c r="A59" s="56"/>
      <c r="B59" s="105" t="s">
        <v>7</v>
      </c>
      <c r="C59" s="39">
        <v>36522.94</v>
      </c>
      <c r="D59" s="39">
        <v>28355.42</v>
      </c>
      <c r="E59" s="39"/>
      <c r="F59" s="39"/>
      <c r="G59" s="39"/>
      <c r="H59" s="39"/>
      <c r="I59" s="39"/>
      <c r="J59" s="39"/>
      <c r="K59" s="39"/>
      <c r="L59" s="39"/>
      <c r="M59" s="39"/>
      <c r="N59" s="39"/>
      <c r="O59" s="39">
        <v>31373.3</v>
      </c>
      <c r="P59" s="124">
        <v>64.05</v>
      </c>
      <c r="Q59" s="81"/>
      <c r="R59" s="68"/>
    </row>
    <row r="60" spans="1:20" s="57" customFormat="1" ht="9">
      <c r="A60" s="56"/>
      <c r="B60" s="107" t="s">
        <v>8</v>
      </c>
      <c r="C60" s="120">
        <v>33143.82</v>
      </c>
      <c r="D60" s="120">
        <v>32139.48</v>
      </c>
      <c r="E60" s="120"/>
      <c r="F60" s="120"/>
      <c r="G60" s="120"/>
      <c r="H60" s="120"/>
      <c r="I60" s="120"/>
      <c r="J60" s="120"/>
      <c r="K60" s="120"/>
      <c r="L60" s="120"/>
      <c r="M60" s="120"/>
      <c r="N60" s="120"/>
      <c r="O60" s="120">
        <v>32652.86</v>
      </c>
      <c r="P60" s="125">
        <v>66.42</v>
      </c>
      <c r="Q60" s="81"/>
      <c r="R60" s="68"/>
    </row>
    <row r="61" spans="1:20" s="57" customFormat="1" ht="9">
      <c r="A61" s="56"/>
      <c r="B61" s="105" t="s">
        <v>14</v>
      </c>
      <c r="C61" s="39">
        <v>19590.560000000001</v>
      </c>
      <c r="D61" s="39">
        <v>17324.39</v>
      </c>
      <c r="E61" s="39"/>
      <c r="F61" s="39"/>
      <c r="G61" s="39"/>
      <c r="H61" s="39"/>
      <c r="I61" s="39"/>
      <c r="J61" s="39"/>
      <c r="K61" s="39"/>
      <c r="L61" s="39"/>
      <c r="M61" s="39"/>
      <c r="N61" s="39"/>
      <c r="O61" s="39">
        <v>18353.39</v>
      </c>
      <c r="P61" s="124">
        <v>37.39</v>
      </c>
      <c r="Q61" s="81"/>
      <c r="R61" s="68"/>
    </row>
    <row r="62" spans="1:20" s="57" customFormat="1" ht="9">
      <c r="A62" s="56"/>
      <c r="B62" s="107" t="s">
        <v>15</v>
      </c>
      <c r="C62" s="120">
        <v>29631.33</v>
      </c>
      <c r="D62" s="120">
        <v>30143.01</v>
      </c>
      <c r="E62" s="120"/>
      <c r="F62" s="120"/>
      <c r="G62" s="120"/>
      <c r="H62" s="120"/>
      <c r="I62" s="120"/>
      <c r="J62" s="120"/>
      <c r="K62" s="120"/>
      <c r="L62" s="120"/>
      <c r="M62" s="120"/>
      <c r="N62" s="120"/>
      <c r="O62" s="120">
        <v>29885.48</v>
      </c>
      <c r="P62" s="125">
        <v>60.84</v>
      </c>
      <c r="Q62" s="81"/>
      <c r="R62" s="68"/>
    </row>
    <row r="63" spans="1:20" s="57" customFormat="1" ht="9">
      <c r="A63" s="56"/>
      <c r="B63" s="105" t="s">
        <v>16</v>
      </c>
      <c r="C63" s="39">
        <v>24903.62</v>
      </c>
      <c r="D63" s="39">
        <v>21935.98</v>
      </c>
      <c r="E63" s="39"/>
      <c r="F63" s="39"/>
      <c r="G63" s="39"/>
      <c r="H63" s="39"/>
      <c r="I63" s="39"/>
      <c r="J63" s="39"/>
      <c r="K63" s="39"/>
      <c r="L63" s="39"/>
      <c r="M63" s="39"/>
      <c r="N63" s="39"/>
      <c r="O63" s="39">
        <v>23269.59</v>
      </c>
      <c r="P63" s="124">
        <v>47.41</v>
      </c>
      <c r="Q63" s="81"/>
      <c r="R63" s="68"/>
    </row>
    <row r="64" spans="1:20" s="57" customFormat="1" ht="9">
      <c r="A64" s="56"/>
      <c r="B64" s="107" t="s">
        <v>41</v>
      </c>
      <c r="C64" s="120">
        <v>25564.560000000001</v>
      </c>
      <c r="D64" s="120">
        <v>21900.26</v>
      </c>
      <c r="E64" s="120"/>
      <c r="F64" s="120"/>
      <c r="G64" s="120"/>
      <c r="H64" s="120"/>
      <c r="I64" s="120"/>
      <c r="J64" s="120"/>
      <c r="K64" s="120"/>
      <c r="L64" s="120"/>
      <c r="M64" s="120"/>
      <c r="N64" s="120"/>
      <c r="O64" s="120">
        <v>23623.77</v>
      </c>
      <c r="P64" s="125">
        <v>48.08</v>
      </c>
      <c r="Q64" s="81"/>
      <c r="R64" s="68"/>
    </row>
    <row r="65" spans="1:18" s="57" customFormat="1" ht="9">
      <c r="A65" s="56"/>
      <c r="B65" s="105" t="s">
        <v>17</v>
      </c>
      <c r="C65" s="39">
        <v>31099.78</v>
      </c>
      <c r="D65" s="39">
        <v>32805.17</v>
      </c>
      <c r="E65" s="39"/>
      <c r="F65" s="39"/>
      <c r="G65" s="39"/>
      <c r="H65" s="39"/>
      <c r="I65" s="39"/>
      <c r="J65" s="39"/>
      <c r="K65" s="39"/>
      <c r="L65" s="39"/>
      <c r="M65" s="39"/>
      <c r="N65" s="39"/>
      <c r="O65" s="39">
        <v>31910.12</v>
      </c>
      <c r="P65" s="124">
        <v>64.930000000000007</v>
      </c>
      <c r="Q65" s="81"/>
      <c r="R65" s="85"/>
    </row>
    <row r="66" spans="1:18" s="58" customFormat="1" ht="18" customHeight="1">
      <c r="A66" s="56"/>
      <c r="B66" s="93" t="s">
        <v>30</v>
      </c>
      <c r="C66" s="93">
        <v>39111.370000000003</v>
      </c>
      <c r="D66" s="93">
        <v>35933.83</v>
      </c>
      <c r="E66" s="93"/>
      <c r="F66" s="93"/>
      <c r="G66" s="93"/>
      <c r="H66" s="93"/>
      <c r="I66" s="93"/>
      <c r="J66" s="93"/>
      <c r="K66" s="93"/>
      <c r="L66" s="93"/>
      <c r="M66" s="93"/>
      <c r="N66" s="93"/>
      <c r="O66" s="93">
        <v>37522.21</v>
      </c>
      <c r="P66" s="113">
        <v>76.319999999999993</v>
      </c>
      <c r="Q66" s="66"/>
      <c r="R66" s="56"/>
    </row>
    <row r="67" spans="1:18" s="58" customFormat="1" ht="18" customHeight="1">
      <c r="A67" s="56"/>
      <c r="B67" s="93" t="s">
        <v>31</v>
      </c>
      <c r="C67" s="113">
        <v>78.010000000000005</v>
      </c>
      <c r="D67" s="113">
        <v>74.63</v>
      </c>
      <c r="E67" s="113"/>
      <c r="F67" s="113"/>
      <c r="G67" s="113"/>
      <c r="H67" s="113"/>
      <c r="I67" s="113"/>
      <c r="J67" s="113"/>
      <c r="K67" s="113"/>
      <c r="L67" s="113"/>
      <c r="M67" s="113"/>
      <c r="N67" s="113"/>
      <c r="O67" s="113">
        <v>76.319999999999993</v>
      </c>
      <c r="P67" s="93"/>
      <c r="Q67" s="66"/>
      <c r="R67" s="56"/>
    </row>
    <row r="68" spans="1:18" s="58" customFormat="1" ht="16.5" customHeight="1">
      <c r="A68" s="56"/>
      <c r="B68" s="93" t="s">
        <v>32</v>
      </c>
      <c r="C68" s="109">
        <f>C46</f>
        <v>501.34</v>
      </c>
      <c r="D68" s="109">
        <f t="shared" ref="D68:N68" si="6">D46</f>
        <v>481.49</v>
      </c>
      <c r="E68" s="109">
        <f t="shared" si="6"/>
        <v>0</v>
      </c>
      <c r="F68" s="109">
        <f t="shared" si="6"/>
        <v>0</v>
      </c>
      <c r="G68" s="109">
        <f t="shared" si="6"/>
        <v>0</v>
      </c>
      <c r="H68" s="109">
        <f t="shared" si="6"/>
        <v>0</v>
      </c>
      <c r="I68" s="109">
        <f t="shared" si="6"/>
        <v>0</v>
      </c>
      <c r="J68" s="109">
        <f t="shared" si="6"/>
        <v>0</v>
      </c>
      <c r="K68" s="109">
        <f t="shared" si="6"/>
        <v>0</v>
      </c>
      <c r="L68" s="109">
        <f t="shared" si="6"/>
        <v>0</v>
      </c>
      <c r="M68" s="109">
        <f t="shared" si="6"/>
        <v>0</v>
      </c>
      <c r="N68" s="109">
        <f t="shared" si="6"/>
        <v>0</v>
      </c>
      <c r="O68" s="93"/>
      <c r="P68" s="93"/>
      <c r="Q68" s="77"/>
      <c r="R68" s="56"/>
    </row>
  </sheetData>
  <mergeCells count="4">
    <mergeCell ref="O49:P49"/>
    <mergeCell ref="B8:O8"/>
    <mergeCell ref="B27:P27"/>
    <mergeCell ref="B48:P48"/>
  </mergeCells>
  <printOptions horizontalCentered="1"/>
  <pageMargins left="0.39370078740157483" right="0.39370078740157483" top="0.23622047244094491" bottom="0.39370078740157483" header="0.31496062992125984" footer="0.17"/>
  <pageSetup scale="74" fitToWidth="2" orientation="landscape" r:id="rId1"/>
  <headerFooter>
    <oddFooter>&amp;L&amp;9www.scj.cl
&amp;D&amp;R&amp;8División de Estudios</oddFooter>
  </headerFooter>
  <rowBreaks count="1" manualBreakCount="1">
    <brk id="46"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sheetPr>
    <pageSetUpPr fitToPage="1"/>
  </sheetPr>
  <dimension ref="A1:IV48"/>
  <sheetViews>
    <sheetView showGridLines="0" zoomScaleNormal="100" workbookViewId="0"/>
  </sheetViews>
  <sheetFormatPr baseColWidth="10" defaultRowHeight="14.25"/>
  <cols>
    <col min="1" max="1" width="4.140625" style="52" customWidth="1"/>
    <col min="2" max="2" width="21.28515625" style="17" customWidth="1"/>
    <col min="3" max="3" width="10.85546875" style="17" customWidth="1"/>
    <col min="4" max="4" width="11.140625" style="17" customWidth="1"/>
    <col min="5" max="7" width="10.85546875" style="17" customWidth="1"/>
    <col min="8" max="8" width="11.42578125" style="17" bestFit="1" customWidth="1"/>
    <col min="9" max="9" width="11" style="17" hidden="1" customWidth="1"/>
    <col min="10" max="10" width="11.42578125" style="17" hidden="1" customWidth="1"/>
    <col min="11" max="11" width="11.7109375" style="17" hidden="1" customWidth="1"/>
    <col min="12" max="12" width="11.28515625" style="17" hidden="1" customWidth="1"/>
    <col min="13" max="14" width="11.42578125" style="17" hidden="1" customWidth="1"/>
    <col min="15" max="15" width="12" style="17" customWidth="1"/>
    <col min="16" max="16" width="10.85546875" style="17" customWidth="1"/>
    <col min="17" max="17" width="1" style="17" customWidth="1"/>
    <col min="18" max="18" width="12.5703125" style="17" bestFit="1" customWidth="1"/>
    <col min="19" max="16384" width="11.42578125" style="17"/>
  </cols>
  <sheetData>
    <row r="1" spans="1:18" s="16" customFormat="1" ht="10.5" customHeight="1">
      <c r="A1" s="52"/>
    </row>
    <row r="2" spans="1:18" s="16" customFormat="1" ht="10.5" customHeight="1">
      <c r="A2" s="52"/>
    </row>
    <row r="3" spans="1:18" s="16" customFormat="1" ht="10.5" customHeight="1">
      <c r="A3" s="52"/>
    </row>
    <row r="4" spans="1:18" s="16" customFormat="1" ht="10.5" customHeight="1">
      <c r="A4" s="52"/>
    </row>
    <row r="5" spans="1:18" s="16" customFormat="1" ht="10.5" customHeight="1">
      <c r="A5" s="52"/>
    </row>
    <row r="6" spans="1:18" s="16" customFormat="1" ht="12.75" customHeight="1">
      <c r="A6" s="52"/>
    </row>
    <row r="7" spans="1:18" s="16" customFormat="1" ht="49.5" customHeight="1">
      <c r="A7" s="52"/>
    </row>
    <row r="8" spans="1:18" s="54" customFormat="1" ht="22.5" customHeight="1">
      <c r="A8" s="53"/>
      <c r="B8" s="222" t="s">
        <v>61</v>
      </c>
      <c r="C8" s="222"/>
      <c r="D8" s="222"/>
      <c r="E8" s="222"/>
      <c r="F8" s="222"/>
      <c r="G8" s="222"/>
      <c r="H8" s="222"/>
      <c r="I8" s="222"/>
      <c r="J8" s="222"/>
      <c r="K8" s="222"/>
      <c r="L8" s="222"/>
      <c r="M8" s="222"/>
      <c r="N8" s="222"/>
      <c r="O8" s="222"/>
      <c r="P8" s="223"/>
      <c r="Q8" s="76"/>
    </row>
    <row r="9" spans="1:18" s="54" customFormat="1" ht="11.25" customHeight="1">
      <c r="A9" s="53"/>
      <c r="B9" s="45" t="s">
        <v>26</v>
      </c>
      <c r="C9" s="46" t="s">
        <v>43</v>
      </c>
      <c r="D9" s="46" t="s">
        <v>44</v>
      </c>
      <c r="E9" s="46" t="s">
        <v>45</v>
      </c>
      <c r="F9" s="46" t="s">
        <v>46</v>
      </c>
      <c r="G9" s="46" t="s">
        <v>47</v>
      </c>
      <c r="H9" s="46" t="s">
        <v>48</v>
      </c>
      <c r="I9" s="46" t="s">
        <v>49</v>
      </c>
      <c r="J9" s="46" t="s">
        <v>50</v>
      </c>
      <c r="K9" s="46" t="s">
        <v>51</v>
      </c>
      <c r="L9" s="46" t="s">
        <v>0</v>
      </c>
      <c r="M9" s="46" t="s">
        <v>1</v>
      </c>
      <c r="N9" s="46" t="s">
        <v>2</v>
      </c>
      <c r="O9" s="46" t="s">
        <v>34</v>
      </c>
      <c r="P9" s="47" t="s">
        <v>35</v>
      </c>
      <c r="Q9" s="76"/>
    </row>
    <row r="10" spans="1:18" s="54" customFormat="1" ht="9" customHeight="1">
      <c r="A10" s="53"/>
      <c r="B10" s="105" t="s">
        <v>36</v>
      </c>
      <c r="C10" s="39">
        <v>12307111797</v>
      </c>
      <c r="D10" s="39">
        <v>11079480431</v>
      </c>
      <c r="E10" s="39"/>
      <c r="F10" s="39"/>
      <c r="G10" s="39"/>
      <c r="H10" s="39"/>
      <c r="I10" s="39"/>
      <c r="J10" s="39"/>
      <c r="K10" s="39"/>
      <c r="L10" s="39"/>
      <c r="M10" s="39"/>
      <c r="N10" s="39"/>
      <c r="O10" s="84">
        <f>SUM(C10:N10)</f>
        <v>23386592228</v>
      </c>
      <c r="P10" s="84">
        <v>47559255.259999998</v>
      </c>
      <c r="Q10" s="76"/>
    </row>
    <row r="11" spans="1:18" s="54" customFormat="1" ht="9" customHeight="1">
      <c r="A11" s="53"/>
      <c r="B11" s="106" t="s">
        <v>4</v>
      </c>
      <c r="C11" s="123">
        <v>21117366105</v>
      </c>
      <c r="D11" s="123">
        <v>19609315918</v>
      </c>
      <c r="E11" s="123"/>
      <c r="F11" s="123"/>
      <c r="G11" s="123"/>
      <c r="H11" s="123"/>
      <c r="I11" s="123"/>
      <c r="J11" s="123"/>
      <c r="K11" s="123"/>
      <c r="L11" s="123"/>
      <c r="M11" s="123"/>
      <c r="N11" s="123"/>
      <c r="O11" s="123">
        <f>SUM(C11:N11)</f>
        <v>40726682023</v>
      </c>
      <c r="P11" s="126">
        <v>82848165.870000005</v>
      </c>
      <c r="Q11" s="76"/>
    </row>
    <row r="12" spans="1:18" s="54" customFormat="1" ht="9" customHeight="1">
      <c r="A12" s="53"/>
      <c r="B12" s="98" t="s">
        <v>80</v>
      </c>
      <c r="C12" s="39">
        <v>10459788975</v>
      </c>
      <c r="D12" s="39">
        <v>9475216675</v>
      </c>
      <c r="E12" s="39"/>
      <c r="F12" s="39"/>
      <c r="G12" s="39"/>
      <c r="H12" s="39"/>
      <c r="I12" s="39"/>
      <c r="J12" s="39"/>
      <c r="K12" s="39"/>
      <c r="L12" s="39"/>
      <c r="M12" s="39"/>
      <c r="N12" s="39"/>
      <c r="O12" s="84">
        <f t="shared" ref="O12:O24" si="0">SUM(C12:N12)</f>
        <v>19935005650</v>
      </c>
      <c r="P12" s="84">
        <v>40542611.340000004</v>
      </c>
      <c r="Q12" s="76"/>
    </row>
    <row r="13" spans="1:18" s="54" customFormat="1" ht="9" customHeight="1">
      <c r="A13" s="53"/>
      <c r="B13" s="106" t="s">
        <v>37</v>
      </c>
      <c r="C13" s="123">
        <v>6476225173</v>
      </c>
      <c r="D13" s="123">
        <v>7165592391</v>
      </c>
      <c r="E13" s="123"/>
      <c r="F13" s="123"/>
      <c r="G13" s="123"/>
      <c r="H13" s="123"/>
      <c r="I13" s="123"/>
      <c r="J13" s="123"/>
      <c r="K13" s="123"/>
      <c r="L13" s="123"/>
      <c r="M13" s="123"/>
      <c r="N13" s="123"/>
      <c r="O13" s="123">
        <f t="shared" si="0"/>
        <v>13641817564</v>
      </c>
      <c r="P13" s="126">
        <v>27799951.460000001</v>
      </c>
      <c r="Q13" s="76"/>
      <c r="R13" s="55"/>
    </row>
    <row r="14" spans="1:18" s="54" customFormat="1" ht="9" customHeight="1">
      <c r="A14" s="53"/>
      <c r="B14" s="105" t="s">
        <v>131</v>
      </c>
      <c r="C14" s="39">
        <v>26356782409</v>
      </c>
      <c r="D14" s="39">
        <v>24031217815</v>
      </c>
      <c r="E14" s="39"/>
      <c r="F14" s="39"/>
      <c r="G14" s="39"/>
      <c r="H14" s="39"/>
      <c r="I14" s="39"/>
      <c r="J14" s="39"/>
      <c r="K14" s="39"/>
      <c r="L14" s="39"/>
      <c r="M14" s="39"/>
      <c r="N14" s="39"/>
      <c r="O14" s="84">
        <f t="shared" si="0"/>
        <v>50388000224</v>
      </c>
      <c r="P14" s="84">
        <v>102482777.88</v>
      </c>
      <c r="Q14" s="76"/>
      <c r="R14" s="55"/>
    </row>
    <row r="15" spans="1:18" s="54" customFormat="1" ht="9" customHeight="1">
      <c r="A15" s="53"/>
      <c r="B15" s="106" t="s">
        <v>18</v>
      </c>
      <c r="C15" s="123">
        <v>83155812625</v>
      </c>
      <c r="D15" s="123">
        <v>72265715810</v>
      </c>
      <c r="E15" s="123"/>
      <c r="F15" s="123"/>
      <c r="G15" s="123"/>
      <c r="H15" s="123"/>
      <c r="I15" s="123"/>
      <c r="J15" s="123"/>
      <c r="K15" s="123"/>
      <c r="L15" s="123"/>
      <c r="M15" s="123"/>
      <c r="N15" s="123"/>
      <c r="O15" s="123">
        <f t="shared" si="0"/>
        <v>155421528435</v>
      </c>
      <c r="P15" s="126">
        <v>315954778.86000001</v>
      </c>
      <c r="Q15" s="76"/>
      <c r="R15" s="55"/>
    </row>
    <row r="16" spans="1:18" s="54" customFormat="1" ht="9" customHeight="1">
      <c r="A16" s="53"/>
      <c r="B16" s="105" t="s">
        <v>5</v>
      </c>
      <c r="C16" s="39">
        <v>4565121870</v>
      </c>
      <c r="D16" s="39">
        <v>4849119435</v>
      </c>
      <c r="E16" s="39"/>
      <c r="F16" s="39"/>
      <c r="G16" s="39"/>
      <c r="H16" s="39"/>
      <c r="I16" s="39"/>
      <c r="J16" s="39"/>
      <c r="K16" s="39"/>
      <c r="L16" s="39"/>
      <c r="M16" s="39"/>
      <c r="N16" s="39"/>
      <c r="O16" s="84">
        <f t="shared" si="0"/>
        <v>9414241305</v>
      </c>
      <c r="P16" s="84">
        <v>19176909.969999999</v>
      </c>
      <c r="Q16" s="76"/>
    </row>
    <row r="17" spans="1:256" s="54" customFormat="1" ht="9" customHeight="1">
      <c r="A17" s="53"/>
      <c r="B17" s="106" t="s">
        <v>6</v>
      </c>
      <c r="C17" s="123">
        <v>10301428959</v>
      </c>
      <c r="D17" s="123">
        <v>9876227773</v>
      </c>
      <c r="E17" s="123"/>
      <c r="F17" s="123"/>
      <c r="G17" s="123"/>
      <c r="H17" s="123"/>
      <c r="I17" s="123"/>
      <c r="J17" s="123"/>
      <c r="K17" s="123"/>
      <c r="L17" s="123"/>
      <c r="M17" s="123"/>
      <c r="N17" s="123"/>
      <c r="O17" s="123">
        <f t="shared" si="0"/>
        <v>20177656732</v>
      </c>
      <c r="P17" s="126">
        <v>41059592.310000002</v>
      </c>
      <c r="Q17" s="76"/>
    </row>
    <row r="18" spans="1:256" s="54" customFormat="1" ht="9" customHeight="1">
      <c r="A18" s="53"/>
      <c r="B18" s="105" t="s">
        <v>7</v>
      </c>
      <c r="C18" s="39">
        <v>253053630</v>
      </c>
      <c r="D18" s="39">
        <v>325640440</v>
      </c>
      <c r="E18" s="39"/>
      <c r="F18" s="39"/>
      <c r="G18" s="39"/>
      <c r="H18" s="39"/>
      <c r="I18" s="39"/>
      <c r="J18" s="39"/>
      <c r="K18" s="39"/>
      <c r="L18" s="39"/>
      <c r="M18" s="39"/>
      <c r="N18" s="39"/>
      <c r="O18" s="84">
        <f t="shared" si="0"/>
        <v>578694070</v>
      </c>
      <c r="P18" s="84">
        <v>1181072.7000000002</v>
      </c>
      <c r="Q18" s="76"/>
    </row>
    <row r="19" spans="1:256" s="54" customFormat="1" ht="9" customHeight="1">
      <c r="A19" s="53"/>
      <c r="B19" s="106" t="s">
        <v>8</v>
      </c>
      <c r="C19" s="123">
        <v>37724039389</v>
      </c>
      <c r="D19" s="123">
        <v>33812799499</v>
      </c>
      <c r="E19" s="123"/>
      <c r="F19" s="123"/>
      <c r="G19" s="123"/>
      <c r="H19" s="123"/>
      <c r="I19" s="123"/>
      <c r="J19" s="123"/>
      <c r="K19" s="123"/>
      <c r="L19" s="123"/>
      <c r="M19" s="123"/>
      <c r="N19" s="123"/>
      <c r="O19" s="123">
        <f t="shared" si="0"/>
        <v>71536838888</v>
      </c>
      <c r="P19" s="126">
        <v>145471759.50999999</v>
      </c>
      <c r="Q19" s="76"/>
    </row>
    <row r="20" spans="1:256" s="54" customFormat="1" ht="9" customHeight="1">
      <c r="A20" s="53"/>
      <c r="B20" s="105" t="s">
        <v>14</v>
      </c>
      <c r="C20" s="61">
        <v>2874481905</v>
      </c>
      <c r="D20" s="61">
        <v>3116859020</v>
      </c>
      <c r="E20" s="61"/>
      <c r="F20" s="61"/>
      <c r="G20" s="61"/>
      <c r="H20" s="61"/>
      <c r="I20" s="61"/>
      <c r="J20" s="61"/>
      <c r="K20" s="61"/>
      <c r="L20" s="61"/>
      <c r="M20" s="61"/>
      <c r="N20" s="61"/>
      <c r="O20" s="84">
        <f t="shared" si="0"/>
        <v>5991340925</v>
      </c>
      <c r="P20" s="84">
        <v>12206959.67</v>
      </c>
      <c r="Q20" s="76"/>
    </row>
    <row r="21" spans="1:256" s="54" customFormat="1" ht="9" customHeight="1">
      <c r="A21" s="53"/>
      <c r="B21" s="106" t="s">
        <v>15</v>
      </c>
      <c r="C21" s="123">
        <v>22206997320</v>
      </c>
      <c r="D21" s="123">
        <v>23074171265</v>
      </c>
      <c r="E21" s="123"/>
      <c r="F21" s="123"/>
      <c r="G21" s="123"/>
      <c r="H21" s="123"/>
      <c r="I21" s="123"/>
      <c r="J21" s="123"/>
      <c r="K21" s="123"/>
      <c r="L21" s="123"/>
      <c r="M21" s="123"/>
      <c r="N21" s="123"/>
      <c r="O21" s="123">
        <f t="shared" si="0"/>
        <v>45281168585</v>
      </c>
      <c r="P21" s="126">
        <v>92217714.200000003</v>
      </c>
      <c r="Q21" s="76"/>
    </row>
    <row r="22" spans="1:256" s="54" customFormat="1" ht="9" customHeight="1">
      <c r="A22" s="53"/>
      <c r="B22" s="105" t="s">
        <v>16</v>
      </c>
      <c r="C22" s="39">
        <v>12537677550</v>
      </c>
      <c r="D22" s="39">
        <v>13632986385</v>
      </c>
      <c r="E22" s="39"/>
      <c r="F22" s="39"/>
      <c r="G22" s="39"/>
      <c r="H22" s="39"/>
      <c r="I22" s="39"/>
      <c r="J22" s="39"/>
      <c r="K22" s="39"/>
      <c r="L22" s="39"/>
      <c r="M22" s="39"/>
      <c r="N22" s="39"/>
      <c r="O22" s="84">
        <f t="shared" si="0"/>
        <v>26170663935</v>
      </c>
      <c r="P22" s="84">
        <v>53322495.859999999</v>
      </c>
      <c r="Q22" s="76"/>
    </row>
    <row r="23" spans="1:256" s="54" customFormat="1" ht="9" customHeight="1">
      <c r="A23" s="53"/>
      <c r="B23" s="106" t="s">
        <v>41</v>
      </c>
      <c r="C23" s="123">
        <v>7585813163</v>
      </c>
      <c r="D23" s="123">
        <v>8099434900</v>
      </c>
      <c r="E23" s="123"/>
      <c r="F23" s="123"/>
      <c r="G23" s="123"/>
      <c r="H23" s="123"/>
      <c r="I23" s="123"/>
      <c r="J23" s="123"/>
      <c r="K23" s="123"/>
      <c r="L23" s="123"/>
      <c r="M23" s="123"/>
      <c r="N23" s="123"/>
      <c r="O23" s="123">
        <f t="shared" si="0"/>
        <v>15685248063</v>
      </c>
      <c r="P23" s="126">
        <v>31952680.68</v>
      </c>
      <c r="Q23" s="76"/>
    </row>
    <row r="24" spans="1:256" s="54" customFormat="1" ht="9" customHeight="1">
      <c r="A24" s="53"/>
      <c r="B24" s="105" t="s">
        <v>17</v>
      </c>
      <c r="C24" s="39">
        <v>15245585220</v>
      </c>
      <c r="D24" s="39">
        <v>14163959645</v>
      </c>
      <c r="E24" s="39"/>
      <c r="F24" s="39"/>
      <c r="G24" s="39"/>
      <c r="H24" s="39"/>
      <c r="I24" s="39"/>
      <c r="J24" s="39"/>
      <c r="K24" s="39"/>
      <c r="L24" s="39"/>
      <c r="M24" s="39"/>
      <c r="N24" s="39"/>
      <c r="O24" s="84">
        <f t="shared" si="0"/>
        <v>29409544865</v>
      </c>
      <c r="P24" s="84">
        <v>59826606.710000001</v>
      </c>
      <c r="Q24" s="76"/>
    </row>
    <row r="25" spans="1:256" s="57" customFormat="1" ht="18" customHeight="1">
      <c r="A25" s="56"/>
      <c r="B25" s="114" t="s">
        <v>9</v>
      </c>
      <c r="C25" s="114">
        <f t="shared" ref="C25:J25" si="1">SUM(C10:C24)</f>
        <v>273167286090</v>
      </c>
      <c r="D25" s="114">
        <f t="shared" si="1"/>
        <v>254577737402</v>
      </c>
      <c r="E25" s="114">
        <f t="shared" si="1"/>
        <v>0</v>
      </c>
      <c r="F25" s="114">
        <f t="shared" si="1"/>
        <v>0</v>
      </c>
      <c r="G25" s="114">
        <f t="shared" si="1"/>
        <v>0</v>
      </c>
      <c r="H25" s="114">
        <f t="shared" si="1"/>
        <v>0</v>
      </c>
      <c r="I25" s="114">
        <f t="shared" si="1"/>
        <v>0</v>
      </c>
      <c r="J25" s="114">
        <f t="shared" si="1"/>
        <v>0</v>
      </c>
      <c r="K25" s="114">
        <f>SUM(K10:K24)</f>
        <v>0</v>
      </c>
      <c r="L25" s="114">
        <f>SUM(L10:L24)</f>
        <v>0</v>
      </c>
      <c r="M25" s="114">
        <f>SUM(M10:M24)</f>
        <v>0</v>
      </c>
      <c r="N25" s="114">
        <f>SUM(N10:N24)</f>
        <v>0</v>
      </c>
      <c r="O25" s="114">
        <f>SUM(C25:N25)</f>
        <v>527745023492</v>
      </c>
      <c r="P25" s="114">
        <f>SUM(P10:P24)</f>
        <v>1073603332.2800001</v>
      </c>
      <c r="Q25" s="66"/>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row>
    <row r="26" spans="1:256" s="58" customFormat="1" ht="18" customHeight="1">
      <c r="A26" s="56"/>
      <c r="B26" s="114" t="s">
        <v>10</v>
      </c>
      <c r="C26" s="114">
        <f t="shared" ref="C26:D26" si="2">ROUND(C25/C27,2)</f>
        <v>544874309.02999997</v>
      </c>
      <c r="D26" s="114">
        <f t="shared" si="2"/>
        <v>528729023.24000001</v>
      </c>
      <c r="E26" s="114"/>
      <c r="F26" s="114"/>
      <c r="G26" s="114"/>
      <c r="H26" s="114"/>
      <c r="I26" s="114"/>
      <c r="J26" s="114"/>
      <c r="K26" s="114"/>
      <c r="L26" s="114"/>
      <c r="M26" s="114"/>
      <c r="N26" s="114"/>
      <c r="O26" s="114">
        <f>SUM(C26:N26)</f>
        <v>1073603332.27</v>
      </c>
      <c r="P26" s="114"/>
      <c r="Q26" s="66"/>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row>
    <row r="27" spans="1:256" s="58" customFormat="1" ht="16.5" customHeight="1">
      <c r="A27" s="56"/>
      <c r="B27" s="114" t="s">
        <v>32</v>
      </c>
      <c r="C27" s="109">
        <f>Visitas!C46</f>
        <v>501.34</v>
      </c>
      <c r="D27" s="109">
        <f>Visitas!D46</f>
        <v>481.49</v>
      </c>
      <c r="E27" s="109">
        <f>Visitas!E46</f>
        <v>0</v>
      </c>
      <c r="F27" s="109">
        <f>Visitas!F46</f>
        <v>0</v>
      </c>
      <c r="G27" s="109">
        <f>Visitas!G46</f>
        <v>0</v>
      </c>
      <c r="H27" s="109">
        <f>Visitas!H46</f>
        <v>0</v>
      </c>
      <c r="I27" s="109">
        <f>Visitas!I46</f>
        <v>0</v>
      </c>
      <c r="J27" s="109">
        <f>Visitas!J46</f>
        <v>0</v>
      </c>
      <c r="K27" s="109">
        <f>Visitas!K46</f>
        <v>0</v>
      </c>
      <c r="L27" s="109">
        <f>Visitas!L46</f>
        <v>0</v>
      </c>
      <c r="M27" s="109">
        <f>Visitas!M46</f>
        <v>0</v>
      </c>
      <c r="N27" s="109">
        <f>Visitas!N46</f>
        <v>0</v>
      </c>
      <c r="O27" s="115"/>
      <c r="P27" s="115"/>
      <c r="Q27" s="77"/>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row>
    <row r="28" spans="1:256" s="16" customFormat="1" ht="22.5" customHeight="1">
      <c r="A28" s="52"/>
      <c r="R28" s="59"/>
    </row>
    <row r="29" spans="1:256" s="54" customFormat="1" ht="22.5" customHeight="1">
      <c r="A29" s="53"/>
      <c r="B29" s="222" t="s">
        <v>56</v>
      </c>
      <c r="C29" s="222"/>
      <c r="D29" s="222"/>
      <c r="E29" s="222"/>
      <c r="F29" s="222"/>
      <c r="G29" s="222"/>
      <c r="H29" s="222"/>
      <c r="I29" s="222"/>
      <c r="J29" s="222"/>
      <c r="K29" s="222"/>
      <c r="L29" s="222"/>
      <c r="M29" s="222"/>
      <c r="N29" s="222"/>
      <c r="O29" s="223"/>
    </row>
    <row r="30" spans="1:256" s="54" customFormat="1" ht="11.25" customHeight="1">
      <c r="A30" s="53"/>
      <c r="B30" s="45" t="s">
        <v>26</v>
      </c>
      <c r="C30" s="46" t="s">
        <v>43</v>
      </c>
      <c r="D30" s="46" t="s">
        <v>44</v>
      </c>
      <c r="E30" s="46" t="s">
        <v>45</v>
      </c>
      <c r="F30" s="46" t="s">
        <v>46</v>
      </c>
      <c r="G30" s="46" t="s">
        <v>47</v>
      </c>
      <c r="H30" s="46" t="s">
        <v>48</v>
      </c>
      <c r="I30" s="46" t="s">
        <v>49</v>
      </c>
      <c r="J30" s="46" t="s">
        <v>50</v>
      </c>
      <c r="K30" s="46" t="s">
        <v>51</v>
      </c>
      <c r="L30" s="46" t="s">
        <v>0</v>
      </c>
      <c r="M30" s="46" t="s">
        <v>1</v>
      </c>
      <c r="N30" s="46" t="s">
        <v>2</v>
      </c>
      <c r="O30" s="47" t="s">
        <v>27</v>
      </c>
    </row>
    <row r="31" spans="1:256" s="54" customFormat="1" ht="9" customHeight="1">
      <c r="A31" s="53"/>
      <c r="B31" s="105" t="s">
        <v>36</v>
      </c>
      <c r="C31" s="110">
        <v>0.93230000000000002</v>
      </c>
      <c r="D31" s="110">
        <v>0.9304</v>
      </c>
      <c r="E31" s="110"/>
      <c r="F31" s="110"/>
      <c r="G31" s="110"/>
      <c r="H31" s="110"/>
      <c r="I31" s="110"/>
      <c r="J31" s="110"/>
      <c r="K31" s="110"/>
      <c r="L31" s="110"/>
      <c r="M31" s="110"/>
      <c r="N31" s="110"/>
      <c r="O31" s="110">
        <v>0.93140000000000001</v>
      </c>
      <c r="P31" s="112"/>
      <c r="Q31" s="112"/>
      <c r="R31" s="112"/>
      <c r="S31" s="112"/>
    </row>
    <row r="32" spans="1:256" s="54" customFormat="1" ht="9" customHeight="1">
      <c r="A32" s="53"/>
      <c r="B32" s="106" t="s">
        <v>4</v>
      </c>
      <c r="C32" s="111">
        <v>0.91539999999999999</v>
      </c>
      <c r="D32" s="111">
        <v>0.91569999999999996</v>
      </c>
      <c r="E32" s="111"/>
      <c r="F32" s="111"/>
      <c r="G32" s="111"/>
      <c r="H32" s="111"/>
      <c r="I32" s="111"/>
      <c r="J32" s="111"/>
      <c r="K32" s="111"/>
      <c r="L32" s="111"/>
      <c r="M32" s="111"/>
      <c r="N32" s="111"/>
      <c r="O32" s="111">
        <v>0.91559999999999997</v>
      </c>
      <c r="P32" s="112"/>
      <c r="Q32" s="112"/>
      <c r="R32" s="112"/>
      <c r="S32" s="112"/>
    </row>
    <row r="33" spans="1:23" s="54" customFormat="1" ht="9" customHeight="1">
      <c r="A33" s="53"/>
      <c r="B33" s="98" t="s">
        <v>80</v>
      </c>
      <c r="C33" s="110">
        <v>0.92459999999999998</v>
      </c>
      <c r="D33" s="110">
        <v>0.92769999999999997</v>
      </c>
      <c r="E33" s="110"/>
      <c r="F33" s="110"/>
      <c r="G33" s="110"/>
      <c r="H33" s="110"/>
      <c r="I33" s="110"/>
      <c r="J33" s="110"/>
      <c r="K33" s="110"/>
      <c r="L33" s="110"/>
      <c r="M33" s="110"/>
      <c r="N33" s="110"/>
      <c r="O33" s="110">
        <v>0.92610000000000003</v>
      </c>
      <c r="P33" s="112"/>
      <c r="Q33" s="112"/>
      <c r="R33" s="112"/>
      <c r="S33" s="112"/>
    </row>
    <row r="34" spans="1:23" s="54" customFormat="1" ht="9" customHeight="1">
      <c r="A34" s="53"/>
      <c r="B34" s="106" t="s">
        <v>37</v>
      </c>
      <c r="C34" s="111">
        <v>0.91830000000000001</v>
      </c>
      <c r="D34" s="111">
        <v>0.92810000000000004</v>
      </c>
      <c r="E34" s="111"/>
      <c r="F34" s="111"/>
      <c r="G34" s="111"/>
      <c r="H34" s="111"/>
      <c r="I34" s="111"/>
      <c r="J34" s="111"/>
      <c r="K34" s="111"/>
      <c r="L34" s="111"/>
      <c r="M34" s="111"/>
      <c r="N34" s="111"/>
      <c r="O34" s="111">
        <v>0.9234</v>
      </c>
      <c r="P34" s="112"/>
      <c r="Q34" s="112"/>
      <c r="R34" s="112"/>
      <c r="S34" s="112"/>
    </row>
    <row r="35" spans="1:23" s="54" customFormat="1" ht="9" customHeight="1">
      <c r="A35" s="53"/>
      <c r="B35" s="105" t="s">
        <v>131</v>
      </c>
      <c r="C35" s="110">
        <v>0.92859999999999998</v>
      </c>
      <c r="D35" s="110">
        <v>0.92849999999999999</v>
      </c>
      <c r="E35" s="187"/>
      <c r="F35" s="110"/>
      <c r="G35" s="110"/>
      <c r="H35" s="110"/>
      <c r="I35" s="110"/>
      <c r="J35" s="110"/>
      <c r="K35" s="110"/>
      <c r="L35" s="110"/>
      <c r="M35" s="110"/>
      <c r="N35" s="110"/>
      <c r="O35" s="110">
        <v>0.92859999999999998</v>
      </c>
      <c r="P35" s="112"/>
      <c r="Q35" s="112"/>
      <c r="R35" s="112"/>
      <c r="S35" s="112"/>
    </row>
    <row r="36" spans="1:23" s="54" customFormat="1" ht="9" customHeight="1">
      <c r="A36" s="53"/>
      <c r="B36" s="106" t="s">
        <v>18</v>
      </c>
      <c r="C36" s="111">
        <v>0.94350000000000001</v>
      </c>
      <c r="D36" s="111">
        <v>0.94269999999999998</v>
      </c>
      <c r="E36" s="188"/>
      <c r="F36" s="188"/>
      <c r="G36" s="188"/>
      <c r="H36" s="111"/>
      <c r="I36" s="111"/>
      <c r="J36" s="111"/>
      <c r="K36" s="111"/>
      <c r="L36" s="111"/>
      <c r="M36" s="111"/>
      <c r="N36" s="111"/>
      <c r="O36" s="111">
        <v>0.94310000000000005</v>
      </c>
      <c r="P36" s="112"/>
      <c r="Q36" s="112"/>
      <c r="R36" s="112"/>
      <c r="S36" s="112"/>
    </row>
    <row r="37" spans="1:23" s="54" customFormat="1" ht="9" customHeight="1">
      <c r="A37" s="53"/>
      <c r="B37" s="105" t="s">
        <v>5</v>
      </c>
      <c r="C37" s="110">
        <v>0.9214</v>
      </c>
      <c r="D37" s="110">
        <v>0.92610000000000003</v>
      </c>
      <c r="E37" s="110"/>
      <c r="F37" s="110"/>
      <c r="G37" s="110"/>
      <c r="H37" s="110"/>
      <c r="I37" s="110"/>
      <c r="J37" s="110"/>
      <c r="K37" s="110"/>
      <c r="L37" s="110"/>
      <c r="M37" s="110"/>
      <c r="N37" s="110"/>
      <c r="O37" s="110">
        <v>0.92379999999999995</v>
      </c>
      <c r="P37" s="112"/>
      <c r="Q37" s="112"/>
      <c r="R37" s="112"/>
      <c r="S37" s="112"/>
    </row>
    <row r="38" spans="1:23" s="54" customFormat="1" ht="9" customHeight="1">
      <c r="A38" s="53"/>
      <c r="B38" s="106" t="s">
        <v>6</v>
      </c>
      <c r="C38" s="111">
        <v>0.9345</v>
      </c>
      <c r="D38" s="111">
        <v>0.93930000000000002</v>
      </c>
      <c r="E38" s="188"/>
      <c r="F38" s="188"/>
      <c r="G38" s="188"/>
      <c r="H38" s="188"/>
      <c r="I38" s="111"/>
      <c r="J38" s="111"/>
      <c r="K38" s="111"/>
      <c r="L38" s="111"/>
      <c r="M38" s="111"/>
      <c r="N38" s="111"/>
      <c r="O38" s="111">
        <v>0.93679999999999997</v>
      </c>
      <c r="P38" s="112"/>
      <c r="Q38" s="112"/>
      <c r="R38" s="112"/>
      <c r="S38" s="112"/>
    </row>
    <row r="39" spans="1:23" s="54" customFormat="1" ht="9" customHeight="1">
      <c r="A39" s="53"/>
      <c r="B39" s="105" t="s">
        <v>7</v>
      </c>
      <c r="C39" s="110">
        <v>0.92</v>
      </c>
      <c r="D39" s="110">
        <v>0.92649999999999999</v>
      </c>
      <c r="E39" s="110"/>
      <c r="F39" s="110"/>
      <c r="G39" s="110"/>
      <c r="H39" s="110"/>
      <c r="I39" s="110"/>
      <c r="J39" s="110"/>
      <c r="K39" s="110"/>
      <c r="L39" s="110"/>
      <c r="M39" s="110"/>
      <c r="N39" s="110"/>
      <c r="O39" s="110">
        <v>0.92369999999999997</v>
      </c>
      <c r="P39" s="112"/>
      <c r="Q39" s="112"/>
      <c r="R39" s="112"/>
      <c r="S39" s="112"/>
    </row>
    <row r="40" spans="1:23" s="54" customFormat="1" ht="9" customHeight="1">
      <c r="A40" s="53"/>
      <c r="B40" s="106" t="s">
        <v>8</v>
      </c>
      <c r="C40" s="111">
        <v>0.93689999999999996</v>
      </c>
      <c r="D40" s="111">
        <v>0.93469999999999998</v>
      </c>
      <c r="E40" s="188"/>
      <c r="F40" s="188"/>
      <c r="G40" s="188"/>
      <c r="H40" s="111"/>
      <c r="I40" s="111"/>
      <c r="J40" s="111"/>
      <c r="K40" s="111"/>
      <c r="L40" s="111"/>
      <c r="M40" s="111"/>
      <c r="N40" s="111"/>
      <c r="O40" s="111">
        <v>0.93589999999999995</v>
      </c>
      <c r="P40" s="112"/>
      <c r="Q40" s="112"/>
      <c r="R40" s="112"/>
      <c r="S40" s="112"/>
    </row>
    <row r="41" spans="1:23" s="54" customFormat="1" ht="9" customHeight="1">
      <c r="A41" s="53"/>
      <c r="B41" s="105" t="s">
        <v>14</v>
      </c>
      <c r="C41" s="110">
        <v>0.93469999999999998</v>
      </c>
      <c r="D41" s="110">
        <v>0.93630000000000002</v>
      </c>
      <c r="E41" s="110"/>
      <c r="F41" s="110"/>
      <c r="G41" s="110"/>
      <c r="H41" s="110"/>
      <c r="I41" s="110"/>
      <c r="J41" s="110"/>
      <c r="K41" s="110"/>
      <c r="L41" s="110"/>
      <c r="M41" s="110"/>
      <c r="N41" s="110"/>
      <c r="O41" s="110">
        <v>0.9355</v>
      </c>
      <c r="P41" s="112"/>
      <c r="Q41" s="112"/>
      <c r="R41" s="112"/>
      <c r="S41" s="112"/>
    </row>
    <row r="42" spans="1:23" s="54" customFormat="1" ht="9" customHeight="1">
      <c r="A42" s="53"/>
      <c r="B42" s="106" t="s">
        <v>15</v>
      </c>
      <c r="C42" s="111">
        <v>0.93869999999999998</v>
      </c>
      <c r="D42" s="111">
        <v>0.94210000000000005</v>
      </c>
      <c r="E42" s="111"/>
      <c r="F42" s="111"/>
      <c r="G42" s="111"/>
      <c r="H42" s="111"/>
      <c r="I42" s="111"/>
      <c r="J42" s="111"/>
      <c r="K42" s="111"/>
      <c r="L42" s="111"/>
      <c r="M42" s="111"/>
      <c r="N42" s="111"/>
      <c r="O42" s="111">
        <v>0.94040000000000001</v>
      </c>
      <c r="P42" s="112"/>
      <c r="Q42" s="112"/>
      <c r="R42" s="112"/>
      <c r="S42" s="112"/>
    </row>
    <row r="43" spans="1:23" s="54" customFormat="1" ht="9" customHeight="1">
      <c r="A43" s="53"/>
      <c r="B43" s="105" t="s">
        <v>16</v>
      </c>
      <c r="C43" s="110">
        <v>0.93920000000000003</v>
      </c>
      <c r="D43" s="110">
        <v>0.94140000000000001</v>
      </c>
      <c r="E43" s="110"/>
      <c r="F43" s="110"/>
      <c r="G43" s="110"/>
      <c r="H43" s="110"/>
      <c r="I43" s="110"/>
      <c r="J43" s="110"/>
      <c r="K43" s="110"/>
      <c r="L43" s="110"/>
      <c r="M43" s="110"/>
      <c r="N43" s="110"/>
      <c r="O43" s="110">
        <v>0.94030000000000002</v>
      </c>
      <c r="P43" s="112"/>
      <c r="Q43" s="112"/>
      <c r="R43" s="112"/>
      <c r="S43" s="112"/>
    </row>
    <row r="44" spans="1:23" s="54" customFormat="1" ht="9" customHeight="1">
      <c r="A44" s="53"/>
      <c r="B44" s="106" t="s">
        <v>41</v>
      </c>
      <c r="C44" s="111">
        <v>0.92979999999999996</v>
      </c>
      <c r="D44" s="111">
        <v>0.93669999999999998</v>
      </c>
      <c r="E44" s="111"/>
      <c r="F44" s="111"/>
      <c r="G44" s="111"/>
      <c r="H44" s="111"/>
      <c r="I44" s="111"/>
      <c r="J44" s="111"/>
      <c r="K44" s="111"/>
      <c r="L44" s="111"/>
      <c r="M44" s="111"/>
      <c r="N44" s="111"/>
      <c r="O44" s="111">
        <v>0.93340000000000001</v>
      </c>
      <c r="P44" s="112"/>
      <c r="Q44" s="112"/>
      <c r="R44" s="112"/>
      <c r="S44" s="112"/>
    </row>
    <row r="45" spans="1:23" s="54" customFormat="1" ht="9" customHeight="1">
      <c r="A45" s="53"/>
      <c r="B45" s="105" t="s">
        <v>17</v>
      </c>
      <c r="C45" s="110">
        <v>0.92620000000000002</v>
      </c>
      <c r="D45" s="110">
        <v>0.9274</v>
      </c>
      <c r="E45" s="110"/>
      <c r="F45" s="110"/>
      <c r="G45" s="110"/>
      <c r="H45" s="110"/>
      <c r="I45" s="110"/>
      <c r="J45" s="110"/>
      <c r="K45" s="110"/>
      <c r="L45" s="110"/>
      <c r="M45" s="110"/>
      <c r="N45" s="110"/>
      <c r="O45" s="110">
        <v>0.92679999999999996</v>
      </c>
      <c r="P45" s="112"/>
      <c r="Q45" s="112"/>
      <c r="R45" s="112"/>
      <c r="S45" s="112"/>
    </row>
    <row r="46" spans="1:23" s="54" customFormat="1" ht="18" customHeight="1">
      <c r="A46" s="53"/>
      <c r="B46" s="116" t="s">
        <v>3</v>
      </c>
      <c r="C46" s="117">
        <v>0.93440000000000001</v>
      </c>
      <c r="D46" s="117">
        <v>0.93500000000000005</v>
      </c>
      <c r="E46" s="139"/>
      <c r="F46" s="139"/>
      <c r="G46" s="139"/>
      <c r="H46" s="139"/>
      <c r="I46" s="117"/>
      <c r="J46" s="117"/>
      <c r="K46" s="117"/>
      <c r="L46" s="117"/>
      <c r="M46" s="117"/>
      <c r="N46" s="117"/>
      <c r="O46" s="117">
        <v>0.93469999999999998</v>
      </c>
      <c r="P46" s="112"/>
      <c r="Q46" s="112"/>
      <c r="R46" s="112"/>
      <c r="S46" s="112"/>
      <c r="T46" s="112"/>
      <c r="U46" s="112"/>
      <c r="V46" s="112"/>
      <c r="W46" s="112"/>
    </row>
    <row r="47" spans="1:23" s="54" customFormat="1" ht="16.5" customHeight="1">
      <c r="A47" s="53"/>
      <c r="B47" s="118" t="s">
        <v>28</v>
      </c>
      <c r="C47" s="119">
        <f>MAX(C31:C45)</f>
        <v>0.94350000000000001</v>
      </c>
      <c r="D47" s="119">
        <f>MAX(D31:D45)</f>
        <v>0.94269999999999998</v>
      </c>
      <c r="E47" s="119"/>
      <c r="F47" s="119"/>
      <c r="G47" s="119"/>
      <c r="H47" s="119"/>
      <c r="I47" s="119"/>
      <c r="J47" s="119"/>
      <c r="K47" s="119"/>
      <c r="L47" s="119"/>
      <c r="M47" s="119"/>
      <c r="N47" s="119"/>
      <c r="O47" s="119">
        <f>MAX(O31:O45)</f>
        <v>0.94310000000000005</v>
      </c>
    </row>
    <row r="48" spans="1:23" s="16" customFormat="1">
      <c r="A48" s="52"/>
      <c r="O48" s="60"/>
    </row>
  </sheetData>
  <mergeCells count="2">
    <mergeCell ref="B29:O29"/>
    <mergeCell ref="B8:P8"/>
  </mergeCells>
  <printOptions horizontalCentered="1"/>
  <pageMargins left="0.39370078740157483" right="0.39370078740157483" top="0.39370078740157483" bottom="0.78740157480314965" header="0.31496062992125984" footer="0.31496062992125984"/>
  <pageSetup scale="97"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A1:R66"/>
  <sheetViews>
    <sheetView showGridLines="0" zoomScaleNormal="100" workbookViewId="0"/>
  </sheetViews>
  <sheetFormatPr baseColWidth="10" defaultRowHeight="14.25"/>
  <cols>
    <col min="1" max="1" width="4.140625" style="52" customWidth="1"/>
    <col min="2" max="2" width="25.7109375" style="17" customWidth="1"/>
    <col min="3" max="6" width="10.28515625" style="17" customWidth="1"/>
    <col min="7" max="7" width="11" style="17" customWidth="1"/>
    <col min="8" max="8" width="10.28515625" style="17" customWidth="1"/>
    <col min="9" max="9" width="10.85546875" style="17" hidden="1" customWidth="1"/>
    <col min="10" max="10" width="10.7109375" style="17" hidden="1" customWidth="1"/>
    <col min="11" max="11" width="10.85546875" style="17" hidden="1" customWidth="1"/>
    <col min="12" max="12" width="10.7109375" style="17" hidden="1" customWidth="1"/>
    <col min="13" max="14" width="10.42578125" style="17" hidden="1" customWidth="1"/>
    <col min="15" max="15" width="11.85546875" style="17" customWidth="1"/>
    <col min="16" max="16" width="10.7109375" style="52"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8" customFormat="1" ht="22.5" customHeight="1">
      <c r="A8" s="56"/>
      <c r="B8" s="222" t="s">
        <v>57</v>
      </c>
      <c r="C8" s="222"/>
      <c r="D8" s="222"/>
      <c r="E8" s="222"/>
      <c r="F8" s="222"/>
      <c r="G8" s="222"/>
      <c r="H8" s="222"/>
      <c r="I8" s="222"/>
      <c r="J8" s="222"/>
      <c r="K8" s="222"/>
      <c r="L8" s="222"/>
      <c r="M8" s="222"/>
      <c r="N8" s="222"/>
      <c r="O8" s="223"/>
      <c r="P8" s="56"/>
      <c r="Q8" s="56"/>
    </row>
    <row r="9" spans="1:18" s="58" customFormat="1" ht="11.25">
      <c r="A9" s="56"/>
      <c r="B9" s="70"/>
      <c r="C9" s="62" t="s">
        <v>43</v>
      </c>
      <c r="D9" s="62" t="s">
        <v>44</v>
      </c>
      <c r="E9" s="62" t="s">
        <v>45</v>
      </c>
      <c r="F9" s="62" t="s">
        <v>46</v>
      </c>
      <c r="G9" s="62" t="s">
        <v>47</v>
      </c>
      <c r="H9" s="62" t="s">
        <v>48</v>
      </c>
      <c r="I9" s="62" t="s">
        <v>49</v>
      </c>
      <c r="J9" s="62" t="s">
        <v>50</v>
      </c>
      <c r="K9" s="62" t="s">
        <v>51</v>
      </c>
      <c r="L9" s="62" t="s">
        <v>77</v>
      </c>
      <c r="M9" s="62" t="s">
        <v>78</v>
      </c>
      <c r="N9" s="62" t="s">
        <v>79</v>
      </c>
      <c r="O9" s="71" t="s">
        <v>3</v>
      </c>
      <c r="P9" s="56"/>
      <c r="Q9" s="56"/>
    </row>
    <row r="10" spans="1:18" s="58" customFormat="1" ht="11.25" customHeight="1">
      <c r="A10" s="56"/>
      <c r="B10" s="149" t="s">
        <v>63</v>
      </c>
      <c r="C10" s="72">
        <f>+'Ingresos Brutos del Juego'!C25</f>
        <v>22402835809</v>
      </c>
      <c r="D10" s="72">
        <f>+'Ingresos Brutos del Juego'!D25</f>
        <v>20592813115</v>
      </c>
      <c r="E10" s="72"/>
      <c r="F10" s="72"/>
      <c r="G10" s="72"/>
      <c r="H10" s="72"/>
      <c r="I10" s="72"/>
      <c r="J10" s="72"/>
      <c r="K10" s="72"/>
      <c r="L10" s="72"/>
      <c r="M10" s="72"/>
      <c r="N10" s="72"/>
      <c r="O10" s="72">
        <f>SUM(C10:N10)</f>
        <v>42995648924</v>
      </c>
      <c r="P10" s="56"/>
      <c r="Q10" s="56"/>
      <c r="R10" s="57"/>
    </row>
    <row r="11" spans="1:18" s="58" customFormat="1" ht="11.25" customHeight="1">
      <c r="A11" s="56"/>
      <c r="B11" s="106" t="s">
        <v>19</v>
      </c>
      <c r="C11" s="123">
        <f>+Impuestos!C25</f>
        <v>3750095274</v>
      </c>
      <c r="D11" s="123">
        <f>+Impuestos!D25</f>
        <v>3446734277</v>
      </c>
      <c r="E11" s="123"/>
      <c r="F11" s="123"/>
      <c r="G11" s="123"/>
      <c r="H11" s="123"/>
      <c r="I11" s="123"/>
      <c r="J11" s="123"/>
      <c r="K11" s="123"/>
      <c r="L11" s="123"/>
      <c r="M11" s="123"/>
      <c r="N11" s="123"/>
      <c r="O11" s="123">
        <f>SUM(C11:N11)</f>
        <v>7196829551</v>
      </c>
      <c r="P11" s="56"/>
      <c r="Q11" s="56"/>
      <c r="R11" s="57"/>
    </row>
    <row r="12" spans="1:18" s="58" customFormat="1" ht="11.25" customHeight="1">
      <c r="A12" s="56"/>
      <c r="B12" s="101" t="s">
        <v>20</v>
      </c>
      <c r="C12" s="39">
        <f>+Impuestos!C46</f>
        <v>3576923365.8538656</v>
      </c>
      <c r="D12" s="39">
        <f>+Impuestos!D46</f>
        <v>3287928144</v>
      </c>
      <c r="E12" s="39"/>
      <c r="F12" s="39"/>
      <c r="G12" s="39"/>
      <c r="H12" s="39"/>
      <c r="I12" s="39"/>
      <c r="J12" s="39"/>
      <c r="K12" s="39"/>
      <c r="L12" s="39"/>
      <c r="M12" s="39"/>
      <c r="N12" s="39"/>
      <c r="O12" s="39">
        <f>SUM(C12:N12)</f>
        <v>6864851509.8538656</v>
      </c>
      <c r="P12" s="56"/>
      <c r="Q12" s="56"/>
      <c r="R12" s="57"/>
    </row>
    <row r="13" spans="1:18" s="58" customFormat="1" ht="11.25" customHeight="1">
      <c r="A13" s="56"/>
      <c r="B13" s="138" t="s">
        <v>29</v>
      </c>
      <c r="C13" s="190">
        <f>+Visitas!C25</f>
        <v>572796</v>
      </c>
      <c r="D13" s="190">
        <f>+Visitas!D25</f>
        <v>573076</v>
      </c>
      <c r="E13" s="135"/>
      <c r="F13" s="135"/>
      <c r="G13" s="135"/>
      <c r="H13" s="135"/>
      <c r="I13" s="135"/>
      <c r="J13" s="135"/>
      <c r="K13" s="135"/>
      <c r="L13" s="135"/>
      <c r="M13" s="135"/>
      <c r="N13" s="135"/>
      <c r="O13" s="136">
        <f>SUM(C13:N13)</f>
        <v>1145872</v>
      </c>
      <c r="P13" s="56"/>
      <c r="Q13" s="56"/>
      <c r="R13" s="57"/>
    </row>
    <row r="14" spans="1:18" s="58" customFormat="1" ht="11.25" customHeight="1">
      <c r="A14" s="56"/>
      <c r="B14" s="150" t="s">
        <v>11</v>
      </c>
      <c r="C14" s="191">
        <f>+Visitas!C44</f>
        <v>1569266289.54</v>
      </c>
      <c r="D14" s="191">
        <f>+Visitas!D44</f>
        <v>1579460495</v>
      </c>
      <c r="E14" s="39"/>
      <c r="F14" s="39"/>
      <c r="G14" s="39"/>
      <c r="H14" s="39"/>
      <c r="I14" s="39"/>
      <c r="J14" s="39"/>
      <c r="K14" s="39"/>
      <c r="L14" s="39"/>
      <c r="M14" s="39"/>
      <c r="N14" s="39"/>
      <c r="O14" s="137">
        <f>SUM(C14:N14)</f>
        <v>3148726784.54</v>
      </c>
      <c r="P14" s="56"/>
      <c r="Q14" s="56"/>
      <c r="R14" s="57"/>
    </row>
    <row r="15" spans="1:18" s="58" customFormat="1" ht="11.25" customHeight="1">
      <c r="A15" s="56"/>
      <c r="B15" s="162" t="s">
        <v>12</v>
      </c>
      <c r="C15" s="189">
        <f>+Visitas!C66</f>
        <v>39111.370000000003</v>
      </c>
      <c r="D15" s="189">
        <f>+Visitas!D66</f>
        <v>35933.83</v>
      </c>
      <c r="E15" s="120"/>
      <c r="F15" s="120"/>
      <c r="G15" s="120"/>
      <c r="H15" s="120"/>
      <c r="I15" s="120"/>
      <c r="J15" s="120"/>
      <c r="K15" s="120"/>
      <c r="L15" s="120"/>
      <c r="M15" s="120"/>
      <c r="N15" s="120"/>
      <c r="O15" s="144">
        <f>+O10/O13</f>
        <v>37522.209220576122</v>
      </c>
      <c r="P15" s="56"/>
      <c r="Q15" s="56"/>
      <c r="R15" s="57"/>
    </row>
    <row r="16" spans="1:18" s="58" customFormat="1" ht="11.25" customHeight="1">
      <c r="A16" s="56"/>
      <c r="B16" s="193" t="s">
        <v>111</v>
      </c>
      <c r="C16" s="192">
        <f>+'Retorno Máquinas'!C46</f>
        <v>0.93440000000000001</v>
      </c>
      <c r="D16" s="192">
        <f>+'Retorno Máquinas'!D46</f>
        <v>0.93500000000000005</v>
      </c>
      <c r="E16" s="163"/>
      <c r="F16" s="163"/>
      <c r="G16" s="163"/>
      <c r="H16" s="163"/>
      <c r="I16" s="163"/>
      <c r="J16" s="163"/>
      <c r="K16" s="163"/>
      <c r="L16" s="164"/>
      <c r="M16" s="164"/>
      <c r="N16" s="164"/>
      <c r="O16" s="192">
        <f>+'Retorno Máquinas'!O46</f>
        <v>0.93469999999999998</v>
      </c>
      <c r="P16" s="56"/>
      <c r="Q16" s="56"/>
      <c r="R16" s="57"/>
    </row>
    <row r="17" spans="1:18" s="58" customFormat="1" ht="30" customHeight="1">
      <c r="A17" s="67"/>
      <c r="B17" s="63"/>
      <c r="C17" s="51"/>
      <c r="D17" s="64"/>
      <c r="E17" s="64"/>
      <c r="F17" s="64"/>
      <c r="G17" s="64"/>
      <c r="H17" s="64"/>
      <c r="I17" s="64"/>
      <c r="J17" s="64"/>
      <c r="K17" s="64"/>
      <c r="L17" s="64"/>
      <c r="M17" s="64"/>
      <c r="N17" s="64"/>
      <c r="O17" s="65"/>
      <c r="P17" s="67"/>
      <c r="Q17" s="56"/>
      <c r="R17" s="57"/>
    </row>
    <row r="18" spans="1:18" s="58" customFormat="1" ht="22.5" customHeight="1">
      <c r="A18" s="56"/>
      <c r="B18" s="222" t="s">
        <v>58</v>
      </c>
      <c r="C18" s="222"/>
      <c r="D18" s="222"/>
      <c r="E18" s="222"/>
      <c r="F18" s="222"/>
      <c r="G18" s="222"/>
      <c r="H18" s="222"/>
      <c r="I18" s="222"/>
      <c r="J18" s="222"/>
      <c r="K18" s="222"/>
      <c r="L18" s="222"/>
      <c r="M18" s="222"/>
      <c r="N18" s="222"/>
      <c r="O18" s="223"/>
      <c r="P18" s="56"/>
      <c r="Q18" s="56"/>
      <c r="R18" s="57"/>
    </row>
    <row r="19" spans="1:18" s="58" customFormat="1" ht="11.25">
      <c r="A19" s="56"/>
      <c r="B19" s="70"/>
      <c r="C19" s="62" t="s">
        <v>43</v>
      </c>
      <c r="D19" s="62" t="s">
        <v>44</v>
      </c>
      <c r="E19" s="62" t="s">
        <v>45</v>
      </c>
      <c r="F19" s="62" t="s">
        <v>46</v>
      </c>
      <c r="G19" s="62" t="s">
        <v>47</v>
      </c>
      <c r="H19" s="62" t="s">
        <v>48</v>
      </c>
      <c r="I19" s="62" t="s">
        <v>49</v>
      </c>
      <c r="J19" s="62" t="s">
        <v>50</v>
      </c>
      <c r="K19" s="62" t="s">
        <v>51</v>
      </c>
      <c r="L19" s="62" t="s">
        <v>77</v>
      </c>
      <c r="M19" s="62" t="s">
        <v>78</v>
      </c>
      <c r="N19" s="62" t="s">
        <v>79</v>
      </c>
      <c r="O19" s="71" t="s">
        <v>3</v>
      </c>
      <c r="P19" s="56"/>
      <c r="Q19" s="56"/>
      <c r="R19" s="57"/>
    </row>
    <row r="20" spans="1:18" s="58" customFormat="1" ht="11.25" customHeight="1">
      <c r="A20" s="56"/>
      <c r="B20" s="151" t="s">
        <v>63</v>
      </c>
      <c r="C20" s="140">
        <f>+'Ingresos Brutos del Juego'!C26</f>
        <v>44685913.370167956</v>
      </c>
      <c r="D20" s="140">
        <f>+'Ingresos Brutos del Juego'!D26</f>
        <v>42768932.096201375</v>
      </c>
      <c r="E20" s="140"/>
      <c r="F20" s="140"/>
      <c r="G20" s="140"/>
      <c r="H20" s="140"/>
      <c r="I20" s="141"/>
      <c r="J20" s="141"/>
      <c r="K20" s="141"/>
      <c r="L20" s="141"/>
      <c r="M20" s="141"/>
      <c r="N20" s="141"/>
      <c r="O20" s="142">
        <f>SUM(C20:N20)</f>
        <v>87454845.466369331</v>
      </c>
      <c r="P20" s="56"/>
      <c r="Q20" s="68"/>
      <c r="R20" s="57"/>
    </row>
    <row r="21" spans="1:18" s="58" customFormat="1" ht="11.25" customHeight="1">
      <c r="A21" s="56"/>
      <c r="B21" s="143" t="s">
        <v>19</v>
      </c>
      <c r="C21" s="120">
        <f>+Impuestos!C26</f>
        <v>7480143.7627159217</v>
      </c>
      <c r="D21" s="120">
        <f>+Impuestos!D26</f>
        <v>7158475.3099752851</v>
      </c>
      <c r="E21" s="120"/>
      <c r="F21" s="120"/>
      <c r="G21" s="120"/>
      <c r="H21" s="120"/>
      <c r="I21" s="120"/>
      <c r="J21" s="120"/>
      <c r="K21" s="120"/>
      <c r="L21" s="120"/>
      <c r="M21" s="120"/>
      <c r="N21" s="120"/>
      <c r="O21" s="144">
        <f>SUM(C21:N21)</f>
        <v>14638619.072691206</v>
      </c>
      <c r="P21" s="56"/>
      <c r="Q21" s="56"/>
      <c r="R21" s="57"/>
    </row>
    <row r="22" spans="1:18" s="58" customFormat="1" ht="11.25" customHeight="1">
      <c r="A22" s="56"/>
      <c r="B22" s="145" t="s">
        <v>20</v>
      </c>
      <c r="C22" s="146">
        <f>+Impuestos!C47</f>
        <v>7134725.6669203853</v>
      </c>
      <c r="D22" s="146">
        <f>+Impuestos!D47</f>
        <v>6828653.0229080562</v>
      </c>
      <c r="E22" s="146"/>
      <c r="F22" s="146"/>
      <c r="G22" s="146"/>
      <c r="H22" s="146"/>
      <c r="I22" s="153"/>
      <c r="J22" s="153"/>
      <c r="K22" s="153"/>
      <c r="L22" s="153"/>
      <c r="M22" s="153"/>
      <c r="N22" s="153"/>
      <c r="O22" s="154">
        <f>SUM(C22:N22)</f>
        <v>13963378.689828441</v>
      </c>
      <c r="P22" s="56"/>
      <c r="Q22" s="56"/>
      <c r="R22" s="57"/>
    </row>
    <row r="23" spans="1:18" s="58" customFormat="1" ht="11.25" customHeight="1">
      <c r="A23" s="56"/>
      <c r="B23" s="143" t="s">
        <v>29</v>
      </c>
      <c r="C23" s="190">
        <f>+C13</f>
        <v>572796</v>
      </c>
      <c r="D23" s="190">
        <f>+D13</f>
        <v>573076</v>
      </c>
      <c r="E23" s="135"/>
      <c r="F23" s="135"/>
      <c r="G23" s="135"/>
      <c r="H23" s="135"/>
      <c r="I23" s="135"/>
      <c r="J23" s="135"/>
      <c r="K23" s="135"/>
      <c r="L23" s="135"/>
      <c r="M23" s="120"/>
      <c r="N23" s="135"/>
      <c r="O23" s="144">
        <f>SUM(C23:N23)</f>
        <v>1145872</v>
      </c>
      <c r="P23" s="56"/>
      <c r="Q23" s="56"/>
      <c r="R23" s="57"/>
    </row>
    <row r="24" spans="1:18" s="58" customFormat="1" ht="11.25" customHeight="1">
      <c r="A24" s="56"/>
      <c r="B24" s="152" t="s">
        <v>11</v>
      </c>
      <c r="C24" s="73">
        <f>+Visitas!C45</f>
        <v>3130143.7937128497</v>
      </c>
      <c r="D24" s="73">
        <f>+Visitas!D45</f>
        <v>3280359.9140169057</v>
      </c>
      <c r="E24" s="73"/>
      <c r="F24" s="73"/>
      <c r="G24" s="73"/>
      <c r="H24" s="73"/>
      <c r="I24" s="39"/>
      <c r="J24" s="39"/>
      <c r="K24" s="39"/>
      <c r="L24" s="39"/>
      <c r="M24" s="39"/>
      <c r="N24" s="39"/>
      <c r="O24" s="137">
        <f>SUM(C24:N24)</f>
        <v>6410503.707729755</v>
      </c>
      <c r="P24" s="56"/>
      <c r="Q24" s="56"/>
      <c r="R24" s="57"/>
    </row>
    <row r="25" spans="1:18" s="58" customFormat="1" ht="11.25" customHeight="1">
      <c r="A25" s="56"/>
      <c r="B25" s="143" t="s">
        <v>12</v>
      </c>
      <c r="C25" s="147">
        <f>+Visitas!C67</f>
        <v>78.010000000000005</v>
      </c>
      <c r="D25" s="147">
        <f>+Visitas!D67</f>
        <v>74.63</v>
      </c>
      <c r="E25" s="147"/>
      <c r="F25" s="147"/>
      <c r="G25" s="147"/>
      <c r="H25" s="147"/>
      <c r="I25" s="147"/>
      <c r="J25" s="147"/>
      <c r="K25" s="147"/>
      <c r="L25" s="147"/>
      <c r="M25" s="147"/>
      <c r="N25" s="147"/>
      <c r="O25" s="148">
        <f>+O20/O23</f>
        <v>76.321653261768617</v>
      </c>
      <c r="P25" s="56"/>
      <c r="Q25" s="56"/>
      <c r="R25" s="57"/>
    </row>
    <row r="26" spans="1:18" s="58" customFormat="1" ht="11.25" customHeight="1">
      <c r="A26" s="56"/>
      <c r="B26" s="165" t="s">
        <v>111</v>
      </c>
      <c r="C26" s="168">
        <f>+C16</f>
        <v>0.93440000000000001</v>
      </c>
      <c r="D26" s="168">
        <f>+D16</f>
        <v>0.93500000000000005</v>
      </c>
      <c r="E26" s="168"/>
      <c r="F26" s="168"/>
      <c r="G26" s="168"/>
      <c r="H26" s="168"/>
      <c r="I26" s="168"/>
      <c r="J26" s="168"/>
      <c r="K26" s="168"/>
      <c r="L26" s="168"/>
      <c r="M26" s="187"/>
      <c r="N26" s="168"/>
      <c r="O26" s="168">
        <f>+O16</f>
        <v>0.93469999999999998</v>
      </c>
      <c r="P26" s="56"/>
      <c r="Q26" s="56"/>
      <c r="R26" s="57"/>
    </row>
    <row r="27" spans="1:18" s="58" customFormat="1" ht="11.25" customHeight="1">
      <c r="A27" s="56"/>
      <c r="B27" s="166" t="s">
        <v>33</v>
      </c>
      <c r="C27" s="167">
        <f>+C38</f>
        <v>501.34</v>
      </c>
      <c r="D27" s="167">
        <f>+D38</f>
        <v>481.49</v>
      </c>
      <c r="E27" s="167">
        <f t="shared" ref="E27:N27" si="0">+E38</f>
        <v>0</v>
      </c>
      <c r="F27" s="167">
        <f t="shared" si="0"/>
        <v>0</v>
      </c>
      <c r="G27" s="167">
        <f t="shared" si="0"/>
        <v>0</v>
      </c>
      <c r="H27" s="167">
        <f t="shared" si="0"/>
        <v>0</v>
      </c>
      <c r="I27" s="167">
        <f t="shared" si="0"/>
        <v>0</v>
      </c>
      <c r="J27" s="167">
        <f t="shared" si="0"/>
        <v>0</v>
      </c>
      <c r="K27" s="167">
        <f t="shared" si="0"/>
        <v>0</v>
      </c>
      <c r="L27" s="167">
        <f t="shared" si="0"/>
        <v>0</v>
      </c>
      <c r="M27" s="167">
        <f t="shared" si="0"/>
        <v>0</v>
      </c>
      <c r="N27" s="167">
        <f t="shared" si="0"/>
        <v>0</v>
      </c>
      <c r="O27" s="200"/>
      <c r="P27" s="56"/>
      <c r="Q27" s="56"/>
    </row>
    <row r="28" spans="1:18" ht="28.5" customHeight="1"/>
    <row r="29" spans="1:18" s="1" customFormat="1" ht="22.5" customHeight="1">
      <c r="A29" s="6"/>
      <c r="B29" s="255" t="s">
        <v>144</v>
      </c>
      <c r="C29" s="256"/>
      <c r="D29" s="256"/>
      <c r="E29" s="256"/>
      <c r="F29" s="256"/>
      <c r="G29" s="256"/>
      <c r="H29" s="256"/>
      <c r="I29" s="256"/>
      <c r="J29" s="256"/>
      <c r="K29" s="256"/>
      <c r="L29" s="256"/>
      <c r="M29" s="256"/>
      <c r="N29" s="256"/>
      <c r="O29" s="256"/>
      <c r="P29" s="256"/>
      <c r="Q29" s="6"/>
      <c r="R29" s="6"/>
    </row>
    <row r="30" spans="1:18" s="1" customFormat="1" ht="11.25">
      <c r="A30" s="6"/>
      <c r="B30" s="182" t="s">
        <v>104</v>
      </c>
      <c r="C30" s="25" t="s">
        <v>43</v>
      </c>
      <c r="D30" s="25" t="s">
        <v>44</v>
      </c>
      <c r="E30" s="25" t="s">
        <v>45</v>
      </c>
      <c r="F30" s="25" t="s">
        <v>46</v>
      </c>
      <c r="G30" s="25" t="s">
        <v>47</v>
      </c>
      <c r="H30" s="25" t="s">
        <v>48</v>
      </c>
      <c r="I30" s="25" t="s">
        <v>49</v>
      </c>
      <c r="J30" s="25" t="s">
        <v>50</v>
      </c>
      <c r="K30" s="25" t="s">
        <v>51</v>
      </c>
      <c r="L30" s="25" t="s">
        <v>77</v>
      </c>
      <c r="M30" s="25" t="s">
        <v>78</v>
      </c>
      <c r="N30" s="25" t="s">
        <v>79</v>
      </c>
      <c r="O30" s="25" t="s">
        <v>34</v>
      </c>
      <c r="P30" s="132" t="s">
        <v>35</v>
      </c>
      <c r="Q30" s="6"/>
      <c r="R30" s="6"/>
    </row>
    <row r="31" spans="1:18" s="1" customFormat="1" ht="12" customHeight="1">
      <c r="A31" s="6"/>
      <c r="B31" s="98" t="s">
        <v>105</v>
      </c>
      <c r="C31" s="194">
        <v>1656107500</v>
      </c>
      <c r="D31" s="194">
        <v>1351719150</v>
      </c>
      <c r="E31" s="194"/>
      <c r="F31" s="194"/>
      <c r="G31" s="194"/>
      <c r="H31" s="194"/>
      <c r="I31" s="194"/>
      <c r="J31" s="194"/>
      <c r="K31" s="195"/>
      <c r="L31" s="195"/>
      <c r="M31" s="195"/>
      <c r="N31" s="195"/>
      <c r="O31" s="196">
        <f t="shared" ref="O31:O37" si="1">SUM(C31:N31)</f>
        <v>3007826650</v>
      </c>
      <c r="P31" s="196">
        <v>6110729.0199999996</v>
      </c>
      <c r="Q31" s="6"/>
      <c r="R31" s="6"/>
    </row>
    <row r="32" spans="1:18" s="1" customFormat="1" ht="12" customHeight="1">
      <c r="A32" s="6"/>
      <c r="B32" s="99" t="s">
        <v>106</v>
      </c>
      <c r="C32" s="197">
        <v>2691673100</v>
      </c>
      <c r="D32" s="197">
        <v>2545095600</v>
      </c>
      <c r="E32" s="197"/>
      <c r="F32" s="197"/>
      <c r="G32" s="197"/>
      <c r="H32" s="197"/>
      <c r="I32" s="197"/>
      <c r="J32" s="197"/>
      <c r="K32" s="198"/>
      <c r="L32" s="198"/>
      <c r="M32" s="198"/>
      <c r="N32" s="198"/>
      <c r="O32" s="199">
        <f t="shared" si="1"/>
        <v>5236768700</v>
      </c>
      <c r="P32" s="199">
        <v>10654831.66</v>
      </c>
      <c r="Q32" s="6"/>
      <c r="R32" s="6"/>
    </row>
    <row r="33" spans="2:16" s="6" customFormat="1" ht="12" customHeight="1">
      <c r="B33" s="98" t="s">
        <v>107</v>
      </c>
      <c r="C33" s="194">
        <v>79677550</v>
      </c>
      <c r="D33" s="194">
        <v>96599110</v>
      </c>
      <c r="E33" s="194"/>
      <c r="F33" s="194"/>
      <c r="G33" s="194"/>
      <c r="H33" s="194"/>
      <c r="I33" s="194"/>
      <c r="J33" s="194"/>
      <c r="K33" s="195"/>
      <c r="L33" s="195"/>
      <c r="M33" s="195"/>
      <c r="N33" s="195"/>
      <c r="O33" s="196">
        <f t="shared" si="1"/>
        <v>176276660</v>
      </c>
      <c r="P33" s="196">
        <v>359554.54000000004</v>
      </c>
    </row>
    <row r="34" spans="2:16" s="6" customFormat="1" ht="12" customHeight="1">
      <c r="B34" s="100" t="s">
        <v>108</v>
      </c>
      <c r="C34" s="197">
        <v>17921000179</v>
      </c>
      <c r="D34" s="197">
        <v>16543365905</v>
      </c>
      <c r="E34" s="197"/>
      <c r="F34" s="197"/>
      <c r="G34" s="197"/>
      <c r="H34" s="197"/>
      <c r="I34" s="197"/>
      <c r="J34" s="197"/>
      <c r="K34" s="198"/>
      <c r="L34" s="198"/>
      <c r="M34" s="198"/>
      <c r="N34" s="198"/>
      <c r="O34" s="199">
        <f t="shared" si="1"/>
        <v>34464366084</v>
      </c>
      <c r="P34" s="199">
        <v>70104891.069999993</v>
      </c>
    </row>
    <row r="35" spans="2:16" s="6" customFormat="1" ht="12" customHeight="1">
      <c r="B35" s="98" t="s">
        <v>109</v>
      </c>
      <c r="C35" s="194">
        <v>54377480</v>
      </c>
      <c r="D35" s="194">
        <v>56033350</v>
      </c>
      <c r="E35" s="194"/>
      <c r="F35" s="194"/>
      <c r="G35" s="194"/>
      <c r="H35" s="194"/>
      <c r="I35" s="194"/>
      <c r="J35" s="194"/>
      <c r="K35" s="195"/>
      <c r="L35" s="195"/>
      <c r="M35" s="195"/>
      <c r="N35" s="195"/>
      <c r="O35" s="196">
        <f t="shared" si="1"/>
        <v>110410830</v>
      </c>
      <c r="P35" s="196">
        <v>224839.18</v>
      </c>
    </row>
    <row r="36" spans="2:16" s="6" customFormat="1" ht="18" customHeight="1">
      <c r="B36" s="201" t="s">
        <v>3</v>
      </c>
      <c r="C36" s="202">
        <f t="shared" ref="C36:D36" si="2">SUM(C31:C35)</f>
        <v>22402835809</v>
      </c>
      <c r="D36" s="202">
        <f t="shared" si="2"/>
        <v>20592813115</v>
      </c>
      <c r="E36" s="202"/>
      <c r="F36" s="202"/>
      <c r="G36" s="202"/>
      <c r="H36" s="202"/>
      <c r="I36" s="202"/>
      <c r="J36" s="202"/>
      <c r="K36" s="202"/>
      <c r="L36" s="202"/>
      <c r="M36" s="202"/>
      <c r="N36" s="202"/>
      <c r="O36" s="203">
        <f t="shared" si="1"/>
        <v>42995648924</v>
      </c>
      <c r="P36" s="202">
        <f>SUM(P31:P35)</f>
        <v>87454845.469999999</v>
      </c>
    </row>
    <row r="37" spans="2:16" s="6" customFormat="1" ht="18" customHeight="1">
      <c r="B37" s="91" t="s">
        <v>10</v>
      </c>
      <c r="C37" s="91">
        <f t="shared" ref="C37:D37" si="3">C36/C38</f>
        <v>44685913.370167956</v>
      </c>
      <c r="D37" s="91">
        <f t="shared" si="3"/>
        <v>42768932.096201375</v>
      </c>
      <c r="E37" s="91"/>
      <c r="F37" s="91"/>
      <c r="G37" s="91"/>
      <c r="H37" s="91"/>
      <c r="I37" s="91"/>
      <c r="J37" s="91"/>
      <c r="K37" s="91"/>
      <c r="L37" s="91"/>
      <c r="M37" s="91"/>
      <c r="N37" s="91"/>
      <c r="O37" s="203">
        <f t="shared" si="1"/>
        <v>87454845.466369331</v>
      </c>
      <c r="P37" s="91"/>
    </row>
    <row r="38" spans="2:16" s="6" customFormat="1" ht="16.5" customHeight="1">
      <c r="B38" s="91" t="s">
        <v>32</v>
      </c>
      <c r="C38" s="109">
        <f>+'Retorno Máquinas'!C27</f>
        <v>501.34</v>
      </c>
      <c r="D38" s="109">
        <f>+'Retorno Máquinas'!D27</f>
        <v>481.49</v>
      </c>
      <c r="E38" s="109">
        <f>+'Retorno Máquinas'!E27</f>
        <v>0</v>
      </c>
      <c r="F38" s="109">
        <f>+'Retorno Máquinas'!F27</f>
        <v>0</v>
      </c>
      <c r="G38" s="109">
        <f>+'Retorno Máquinas'!G27</f>
        <v>0</v>
      </c>
      <c r="H38" s="109">
        <f>+'Retorno Máquinas'!H27</f>
        <v>0</v>
      </c>
      <c r="I38" s="109">
        <f>+'Retorno Máquinas'!I27</f>
        <v>0</v>
      </c>
      <c r="J38" s="109">
        <f>+'Retorno Máquinas'!J27</f>
        <v>0</v>
      </c>
      <c r="K38" s="109">
        <f>+'Retorno Máquinas'!K27</f>
        <v>0</v>
      </c>
      <c r="L38" s="109">
        <f>+'Retorno Máquinas'!L27</f>
        <v>0</v>
      </c>
      <c r="M38" s="109">
        <f>+'Retorno Máquinas'!M27</f>
        <v>0</v>
      </c>
      <c r="N38" s="109">
        <f>+'Retorno Máquinas'!N27</f>
        <v>0</v>
      </c>
      <c r="O38" s="92"/>
      <c r="P38" s="92"/>
    </row>
    <row r="39" spans="2:16" s="6" customFormat="1" ht="22.5" customHeight="1">
      <c r="B39" s="1"/>
      <c r="C39" s="1"/>
      <c r="D39" s="1"/>
      <c r="E39" s="1"/>
      <c r="F39" s="1"/>
      <c r="G39" s="1"/>
      <c r="H39" s="1"/>
      <c r="I39" s="1"/>
      <c r="J39" s="1"/>
      <c r="K39" s="1"/>
      <c r="L39" s="1"/>
      <c r="M39" s="1"/>
      <c r="N39" s="1"/>
      <c r="O39" s="1"/>
      <c r="P39" s="1"/>
    </row>
    <row r="40" spans="2:16" s="6" customFormat="1" ht="22.5" customHeight="1">
      <c r="B40" s="257" t="s">
        <v>110</v>
      </c>
      <c r="C40" s="258"/>
      <c r="D40" s="258"/>
      <c r="E40" s="258"/>
      <c r="F40" s="258"/>
      <c r="G40" s="258"/>
      <c r="H40" s="258"/>
      <c r="I40" s="258"/>
      <c r="J40" s="258"/>
      <c r="K40" s="258"/>
      <c r="L40" s="258"/>
      <c r="M40" s="258"/>
      <c r="N40" s="258"/>
      <c r="O40" s="259"/>
      <c r="P40" s="1"/>
    </row>
    <row r="41" spans="2:16" s="6" customFormat="1" ht="11.25">
      <c r="B41" s="182" t="s">
        <v>104</v>
      </c>
      <c r="C41" s="25" t="s">
        <v>43</v>
      </c>
      <c r="D41" s="25" t="s">
        <v>44</v>
      </c>
      <c r="E41" s="25" t="s">
        <v>45</v>
      </c>
      <c r="F41" s="25" t="s">
        <v>46</v>
      </c>
      <c r="G41" s="25" t="s">
        <v>47</v>
      </c>
      <c r="H41" s="25" t="s">
        <v>48</v>
      </c>
      <c r="I41" s="25" t="s">
        <v>49</v>
      </c>
      <c r="J41" s="25" t="s">
        <v>50</v>
      </c>
      <c r="K41" s="25" t="s">
        <v>51</v>
      </c>
      <c r="L41" s="25" t="s">
        <v>77</v>
      </c>
      <c r="M41" s="25" t="s">
        <v>78</v>
      </c>
      <c r="N41" s="25" t="s">
        <v>79</v>
      </c>
      <c r="O41" s="183" t="s">
        <v>27</v>
      </c>
      <c r="P41" s="1"/>
    </row>
    <row r="42" spans="2:16" s="6" customFormat="1" ht="12" customHeight="1">
      <c r="B42" s="98" t="s">
        <v>105</v>
      </c>
      <c r="C42" s="110">
        <f>+C31/C$36</f>
        <v>7.3924011858118602E-2</v>
      </c>
      <c r="D42" s="110">
        <f>+D31/D$36</f>
        <v>6.5640334929053232E-2</v>
      </c>
      <c r="E42" s="110"/>
      <c r="F42" s="110"/>
      <c r="G42" s="110"/>
      <c r="H42" s="110"/>
      <c r="I42" s="110"/>
      <c r="J42" s="110"/>
      <c r="K42" s="110"/>
      <c r="L42" s="110"/>
      <c r="M42" s="110"/>
      <c r="N42" s="110"/>
      <c r="O42" s="110">
        <f>+O31/O$36</f>
        <v>6.9956535725666028E-2</v>
      </c>
      <c r="P42" s="1"/>
    </row>
    <row r="43" spans="2:16" s="6" customFormat="1" ht="12" customHeight="1">
      <c r="B43" s="99" t="s">
        <v>106</v>
      </c>
      <c r="C43" s="111">
        <f t="shared" ref="C43:D46" si="4">+C32/C$36</f>
        <v>0.12014876701094515</v>
      </c>
      <c r="D43" s="111">
        <f t="shared" si="4"/>
        <v>0.12359144842363126</v>
      </c>
      <c r="E43" s="111"/>
      <c r="F43" s="111"/>
      <c r="G43" s="111"/>
      <c r="H43" s="111"/>
      <c r="I43" s="111"/>
      <c r="J43" s="111"/>
      <c r="K43" s="111"/>
      <c r="L43" s="111"/>
      <c r="M43" s="111"/>
      <c r="N43" s="111"/>
      <c r="O43" s="111">
        <f t="shared" ref="O43:O46" si="5">+O32/O$36</f>
        <v>0.12179764304189526</v>
      </c>
      <c r="P43" s="1"/>
    </row>
    <row r="44" spans="2:16" s="6" customFormat="1" ht="12" customHeight="1">
      <c r="B44" s="98" t="s">
        <v>107</v>
      </c>
      <c r="C44" s="110">
        <f t="shared" si="4"/>
        <v>3.5565832236288029E-3</v>
      </c>
      <c r="D44" s="110">
        <f t="shared" si="4"/>
        <v>4.6909137406601475E-3</v>
      </c>
      <c r="E44" s="110"/>
      <c r="F44" s="110"/>
      <c r="G44" s="110"/>
      <c r="H44" s="110"/>
      <c r="I44" s="110"/>
      <c r="J44" s="110"/>
      <c r="K44" s="110"/>
      <c r="L44" s="110"/>
      <c r="M44" s="110"/>
      <c r="N44" s="110"/>
      <c r="O44" s="110">
        <f t="shared" si="5"/>
        <v>4.0998720663942131E-3</v>
      </c>
      <c r="P44" s="1"/>
    </row>
    <row r="45" spans="2:16" s="6" customFormat="1" ht="12" customHeight="1">
      <c r="B45" s="100" t="s">
        <v>108</v>
      </c>
      <c r="C45" s="111">
        <f t="shared" si="4"/>
        <v>0.79994337912348179</v>
      </c>
      <c r="D45" s="111">
        <f t="shared" si="4"/>
        <v>0.80335628807069859</v>
      </c>
      <c r="E45" s="111"/>
      <c r="F45" s="111"/>
      <c r="G45" s="111"/>
      <c r="H45" s="111"/>
      <c r="I45" s="111"/>
      <c r="J45" s="111"/>
      <c r="K45" s="111"/>
      <c r="L45" s="111"/>
      <c r="M45" s="111"/>
      <c r="N45" s="111"/>
      <c r="O45" s="111">
        <f t="shared" si="5"/>
        <v>0.80157799559950649</v>
      </c>
      <c r="P45" s="1"/>
    </row>
    <row r="46" spans="2:16" s="6" customFormat="1" ht="12" customHeight="1">
      <c r="B46" s="98" t="s">
        <v>109</v>
      </c>
      <c r="C46" s="110">
        <f t="shared" si="4"/>
        <v>2.4272587838256917E-3</v>
      </c>
      <c r="D46" s="110">
        <f t="shared" si="4"/>
        <v>2.7210148359567629E-3</v>
      </c>
      <c r="E46" s="110"/>
      <c r="F46" s="110"/>
      <c r="G46" s="110"/>
      <c r="H46" s="110"/>
      <c r="I46" s="110"/>
      <c r="J46" s="110"/>
      <c r="K46" s="110"/>
      <c r="L46" s="110"/>
      <c r="M46" s="110"/>
      <c r="N46" s="110"/>
      <c r="O46" s="110">
        <f t="shared" si="5"/>
        <v>2.5679535665379645E-3</v>
      </c>
      <c r="P46" s="1"/>
    </row>
    <row r="47" spans="2:16" s="6" customFormat="1" ht="18" customHeight="1">
      <c r="B47" s="184" t="s">
        <v>3</v>
      </c>
      <c r="C47" s="185">
        <f t="shared" ref="C47:D47" si="6">SUM(C42:C46)</f>
        <v>1</v>
      </c>
      <c r="D47" s="185">
        <f t="shared" si="6"/>
        <v>1</v>
      </c>
      <c r="E47" s="185"/>
      <c r="F47" s="185"/>
      <c r="G47" s="185"/>
      <c r="H47" s="185"/>
      <c r="I47" s="185"/>
      <c r="J47" s="185"/>
      <c r="K47" s="185"/>
      <c r="L47" s="185"/>
      <c r="M47" s="185"/>
      <c r="N47" s="185"/>
      <c r="O47" s="186">
        <f t="shared" ref="O47" si="7">SUM(O42:O46)</f>
        <v>0.99999999999999989</v>
      </c>
      <c r="P47" s="1"/>
    </row>
    <row r="49" spans="3:16">
      <c r="C49" s="129"/>
      <c r="D49" s="129"/>
      <c r="J49" s="129"/>
      <c r="K49" s="129"/>
      <c r="L49" s="129"/>
      <c r="M49" s="129"/>
      <c r="N49" s="129"/>
      <c r="O49" s="221"/>
      <c r="P49" s="221"/>
    </row>
    <row r="50" spans="3:16">
      <c r="O50" s="221"/>
      <c r="P50" s="221"/>
    </row>
    <row r="51" spans="3:16">
      <c r="O51" s="221"/>
      <c r="P51" s="221"/>
    </row>
    <row r="52" spans="3:16">
      <c r="O52" s="221"/>
      <c r="P52" s="221"/>
    </row>
    <row r="53" spans="3:16">
      <c r="O53" s="221"/>
      <c r="P53" s="221"/>
    </row>
    <row r="54" spans="3:16">
      <c r="C54" s="69"/>
    </row>
    <row r="59" spans="3:16">
      <c r="L59" s="129"/>
      <c r="M59" s="129"/>
      <c r="N59" s="129"/>
      <c r="O59" s="129"/>
      <c r="P59" s="129"/>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1"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priquelme</cp:lastModifiedBy>
  <cp:lastPrinted>2012-02-21T20:20:29Z</cp:lastPrinted>
  <dcterms:created xsi:type="dcterms:W3CDTF">2009-04-09T13:46:36Z</dcterms:created>
  <dcterms:modified xsi:type="dcterms:W3CDTF">2012-04-30T21:50:41Z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312617603</vt:i4>
  </property>
  <property fmtid="{D5CDD505-2E9C-101B-9397-08002B2CF9AE}" pid="3" name="_NewReviewCycle">
    <vt:lpwstr/>
  </property>
  <property fmtid="{D5CDD505-2E9C-101B-9397-08002B2CF9AE}" pid="4" name="_EmailSubject">
    <vt:lpwstr>Modificación Boletín Estadístico Feb-2012</vt:lpwstr>
  </property>
  <property fmtid="{D5CDD505-2E9C-101B-9397-08002B2CF9AE}" pid="5" name="_AuthorEmail">
    <vt:lpwstr>eschiaffino@scj.gob.cl</vt:lpwstr>
  </property>
  <property fmtid="{D5CDD505-2E9C-101B-9397-08002B2CF9AE}" pid="6" name="_AuthorEmailDisplayName">
    <vt:lpwstr>Enzo Schiaffino Marquardt</vt:lpwstr>
  </property>
  <property fmtid="{D5CDD505-2E9C-101B-9397-08002B2CF9AE}" pid="7" name="_ReviewingToolsShownOnce">
    <vt:lpwstr/>
  </property>
</Properties>
</file>