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P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C16" i="4" l="1"/>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I38" i="4"/>
  <c r="J38" i="4"/>
  <c r="G38" i="4"/>
  <c r="H27"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J28" i="8"/>
  <c r="C28" i="8"/>
  <c r="M28" i="8"/>
  <c r="N28" i="8"/>
  <c r="R28" i="8"/>
  <c r="Q28" i="8"/>
  <c r="L28" i="8"/>
  <c r="D28" i="8"/>
  <c r="O28" i="8"/>
  <c r="K28" i="8"/>
  <c r="F28" i="8"/>
  <c r="N26" i="7"/>
  <c r="I28" i="8" l="1"/>
  <c r="T13" i="8"/>
  <c r="T25" i="8"/>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I26" i="1"/>
  <c r="I27" i="1"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<sst xmlns="http://schemas.openxmlformats.org/spreadsheetml/2006/main" count="621" uniqueCount="165">
  <si>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</si>
  <si>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</si>
  <si>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</si>
  <si>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</si>
  <si>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</si>
  <si>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</si>
  <si>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</si>
  <si>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</si>
  <si>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</si>
  <si>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</si>
  <si>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</si>
  <si>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</si>
  <si>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</si>
  <si>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</si>
  <si>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</si>
  <si>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</si>
  <si>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</si>
  <si>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</si>
  <si>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</si>
  <si>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</si>
  <si>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</si>
  <si>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</si>
  <si>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</si>
  <si>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</si>
  <si>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</si>
  <si>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</si>
  <si>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</si>
  <si>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</si>
  <si>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</si>
  <si>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</si>
  <si>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</si>
  <si>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</si>
  <si>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</si>
  <si>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</si>
  <si>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</si>
  <si>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</si>
  <si>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</si>
  <si>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</si>
  <si>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</si>
  <si>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</si>
  <si>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</si>
  <si>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</si>
  <si>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</si>
  <si>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</si>
  <si>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</si>
  <si>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</si>
  <si>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</si>
  <si>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</si>
  <si>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</si>
  <si>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</si>
  <si>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</si>
  <si>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</si>
  <si>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</si>
  <si>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</si>
  <si>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</si>
  <si>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</si>
  <si>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</si>
  <si>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</si>
  <si>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</si>
  <si>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</si>
  <si>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</si>
  <si>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</si>
  <si>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</si>
  <si>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</si>
  <si>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</si>
  <si>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</si>
  <si>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</si>
  <si>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</si>
  <si>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</si>
  <si>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</si>
  <si>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</si>
  <si>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</si>
  <si>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</si>
  <si>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</si>
  <si>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</si>
  <si>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</si>
  <si>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</si>
  <si>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</si>
  <si>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</si>
  <si>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</si>
  <si>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</si>
  <si>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</si>
  <si>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</si>
  <si>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</si>
  <si>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</si>
  <si>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</si>
  <si>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</si>
  <si>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</si>
  <si>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</si>
  <si>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</si>
  <si>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</si>
  <si>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</si>
  <si>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</si>
  <si>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</si>
  <si>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</si>
  <si>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</si>
  <si>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</si>
  <si>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</si>
  <si>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</si>
  <si>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</si>
  <si>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</si>
  <si>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</si>
  <si>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</si>
  <si>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</si>
  <si>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</si>
  <si>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</si>
  <si>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</si>
  <si>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</si>
  <si>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</si>
  <si>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</si>
  <si>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</si>
  <si>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</si>
  <si>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</si>
  <si>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</si>
  <si>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</si>
  <si>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</si>
  <si>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</si>
  <si>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</si>
  <si>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</si>
  <si>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</si>
  <si>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</si>
  <si>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</si>
  <si>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</si>
  <si>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</si>
  <si>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</si>
  <si>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</si>
  <si>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</si>
  <si>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</si>
  <si>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</si>
  <si>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</si>
  <si>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</si>
  <si>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</si>
  <si>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</si>
  <si>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</si>
  <si>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</si>
  <si>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</si>
  <si>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</si>
  <si>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</si>
  <si>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</si>
  <si>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</si>
  <si>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</si>
  <si>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</si>
  <si>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</si>
  <si>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</si>
  <si>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</si>
  <si>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</si>
  <si>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</si>
  <si>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</si>
  <si>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</si>
  <si>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</si>
  <si>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</si>
  <si>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</si>
  <si>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</si>
  <si>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Casino Techonology</t>
  </si>
  <si>
    <t>SHUFFLEMASTER</t>
  </si>
  <si>
    <t>Bulgaria</t>
  </si>
  <si>
    <t>Gasto Promedio Año 2014</t>
  </si>
  <si>
    <t>OFERTA DE JUEGOS POR CATEGORIA,  EN LOS CASINOS EN OPERACIÓN - Abril 2014</t>
  </si>
  <si>
    <t>Al 30-04-2014</t>
  </si>
  <si>
    <t>NUMERO DE MAQUINAS DE AZAR POR FABRICANTE Y PROCEDENCIA - Abril 2014</t>
  </si>
  <si>
    <t>POSICIONES DE JUEGO, POR CATEGORIA DE JUEGO - Abril 2014</t>
  </si>
  <si>
    <t>WIN DIARIO POR POSICION DE JUEGO ($), SEGUN CATEGORIA - Abril 2014</t>
  </si>
  <si>
    <t>WIN DIARIO POR POSICION DE JUEGO (US$), SEGUN CATEGORIA - Abril 2014</t>
  </si>
  <si>
    <t>Win Abril 2014 y posiciones de juego al 30-04-2014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</si>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</sst>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0" fontId="10" fillId="3" borderId="0" xfId="0" applyFont="1" applyFill="1" applyBorder="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3" fontId="6" fillId="4" borderId="69" xfId="8" applyNumberFormat="1" applyFont="1"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492370</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549520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583590</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588352</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618090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672065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B11" sqref="B11"/>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B29" sqref="B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157</v>
      </c>
      <c r="C8" s="258"/>
      <c r="D8" s="258"/>
      <c r="E8" s="258"/>
      <c r="F8" s="258"/>
      <c r="G8" s="258"/>
      <c r="H8" s="259"/>
      <c r="I8" s="156"/>
      <c r="J8" s="58"/>
    </row>
    <row r="9" spans="2:10" s="52" customFormat="1" ht="15" customHeight="1">
      <c r="B9" s="260" t="s">
        <v>11</v>
      </c>
      <c r="C9" s="261" t="s">
        <v>106</v>
      </c>
      <c r="D9" s="262" t="s">
        <v>107</v>
      </c>
      <c r="E9" s="263"/>
      <c r="F9" s="264"/>
      <c r="G9" s="265" t="s">
        <v>108</v>
      </c>
      <c r="H9" s="266" t="s">
        <v>109</v>
      </c>
      <c r="I9" s="156"/>
      <c r="J9" s="58"/>
    </row>
    <row r="10" spans="2:10" s="52" customFormat="1" ht="24" customHeight="1">
      <c r="B10" s="260"/>
      <c r="C10" s="261"/>
      <c r="D10" s="158" t="s">
        <v>99</v>
      </c>
      <c r="E10" s="160" t="s">
        <v>100</v>
      </c>
      <c r="F10" s="159" t="s">
        <v>101</v>
      </c>
      <c r="G10" s="265"/>
      <c r="H10" s="266"/>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9</v>
      </c>
      <c r="E12" s="162">
        <v>27</v>
      </c>
      <c r="F12" s="162">
        <v>2</v>
      </c>
      <c r="G12" s="162">
        <v>794</v>
      </c>
      <c r="H12" s="162">
        <v>124</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9</v>
      </c>
      <c r="F14" s="162">
        <v>1</v>
      </c>
      <c r="G14" s="162">
        <v>335</v>
      </c>
      <c r="H14" s="162">
        <v>148</v>
      </c>
      <c r="I14" s="156"/>
      <c r="J14" s="53"/>
    </row>
    <row r="15" spans="2:10" s="52" customFormat="1" ht="9" customHeight="1">
      <c r="B15" s="102" t="s">
        <v>124</v>
      </c>
      <c r="C15" s="39" t="s">
        <v>114</v>
      </c>
      <c r="D15" s="161">
        <v>14</v>
      </c>
      <c r="E15" s="161">
        <v>44</v>
      </c>
      <c r="F15" s="161">
        <v>1</v>
      </c>
      <c r="G15" s="161">
        <v>1380</v>
      </c>
      <c r="H15" s="161">
        <v>100</v>
      </c>
      <c r="I15" s="156"/>
      <c r="J15" s="53"/>
    </row>
    <row r="16" spans="2:10" s="52" customFormat="1" ht="9" customHeight="1">
      <c r="B16" s="101" t="s">
        <v>16</v>
      </c>
      <c r="C16" s="113" t="s">
        <v>115</v>
      </c>
      <c r="D16" s="162">
        <v>29</v>
      </c>
      <c r="E16" s="162">
        <v>51</v>
      </c>
      <c r="F16" s="162">
        <v>1</v>
      </c>
      <c r="G16" s="162">
        <v>1886</v>
      </c>
      <c r="H16" s="162">
        <v>300</v>
      </c>
      <c r="I16" s="156"/>
      <c r="J16" s="53"/>
    </row>
    <row r="17" spans="1:248" s="52" customFormat="1" ht="9" customHeight="1">
      <c r="B17" s="102" t="s">
        <v>4</v>
      </c>
      <c r="C17" s="39" t="s">
        <v>116</v>
      </c>
      <c r="D17" s="161">
        <v>5</v>
      </c>
      <c r="E17" s="161">
        <v>14</v>
      </c>
      <c r="F17" s="161">
        <v>2</v>
      </c>
      <c r="G17" s="161">
        <v>238</v>
      </c>
      <c r="H17" s="161">
        <v>30</v>
      </c>
      <c r="I17" s="156"/>
    </row>
    <row r="18" spans="1:248" s="52" customFormat="1" ht="9" customHeight="1">
      <c r="B18" s="101" t="s">
        <v>5</v>
      </c>
      <c r="C18" s="113" t="s">
        <v>117</v>
      </c>
      <c r="D18" s="162">
        <v>4</v>
      </c>
      <c r="E18" s="162">
        <v>12</v>
      </c>
      <c r="F18" s="162">
        <v>1</v>
      </c>
      <c r="G18" s="162">
        <v>452</v>
      </c>
      <c r="H18" s="162">
        <v>68</v>
      </c>
      <c r="I18" s="156"/>
    </row>
    <row r="19" spans="1:248" s="52" customFormat="1" ht="9" customHeight="1">
      <c r="B19" s="233" t="s">
        <v>6</v>
      </c>
      <c r="C19" s="234" t="s">
        <v>118</v>
      </c>
      <c r="D19" s="239">
        <v>15</v>
      </c>
      <c r="E19" s="239">
        <v>34</v>
      </c>
      <c r="F19" s="239">
        <v>1</v>
      </c>
      <c r="G19" s="239">
        <v>1395</v>
      </c>
      <c r="H19" s="239">
        <v>168</v>
      </c>
      <c r="I19" s="156"/>
    </row>
    <row r="20" spans="1:248" s="52" customFormat="1" ht="9" customHeight="1">
      <c r="B20" s="236" t="s">
        <v>12</v>
      </c>
      <c r="C20" s="41" t="s">
        <v>119</v>
      </c>
      <c r="D20" s="240">
        <v>4</v>
      </c>
      <c r="E20" s="240">
        <v>5</v>
      </c>
      <c r="F20" s="240">
        <v>1</v>
      </c>
      <c r="G20" s="240">
        <v>200</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380</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7</v>
      </c>
      <c r="E24" s="240">
        <v>11</v>
      </c>
      <c r="F24" s="240">
        <v>1</v>
      </c>
      <c r="G24" s="240">
        <v>230</v>
      </c>
      <c r="H24" s="240">
        <v>72</v>
      </c>
      <c r="I24" s="156"/>
    </row>
    <row r="25" spans="1:248" s="52" customFormat="1" ht="9" customHeight="1">
      <c r="B25" s="233" t="s">
        <v>145</v>
      </c>
      <c r="C25" s="234" t="s">
        <v>146</v>
      </c>
      <c r="D25" s="239">
        <v>4</v>
      </c>
      <c r="E25" s="239">
        <v>6</v>
      </c>
      <c r="F25" s="239">
        <v>1</v>
      </c>
      <c r="G25" s="239">
        <v>150</v>
      </c>
      <c r="H25" s="239">
        <v>38</v>
      </c>
      <c r="I25" s="156"/>
    </row>
    <row r="26" spans="1:248" s="52" customFormat="1" ht="9" customHeight="1">
      <c r="B26" s="241" t="s">
        <v>15</v>
      </c>
      <c r="C26" s="41" t="s">
        <v>123</v>
      </c>
      <c r="D26" s="240">
        <v>5</v>
      </c>
      <c r="E26" s="240">
        <v>13</v>
      </c>
      <c r="F26" s="240">
        <v>2</v>
      </c>
      <c r="G26" s="240">
        <v>419</v>
      </c>
      <c r="H26" s="240">
        <v>100</v>
      </c>
      <c r="I26" s="156"/>
    </row>
    <row r="27" spans="1:248" s="157" customFormat="1" ht="18" customHeight="1">
      <c r="A27" s="79"/>
      <c r="B27" s="164" t="s">
        <v>2</v>
      </c>
      <c r="C27" s="165"/>
      <c r="D27" s="166">
        <f t="shared" ref="D27:H27" si="0">SUM(D11:D26)</f>
        <v>132</v>
      </c>
      <c r="E27" s="166">
        <f t="shared" si="0"/>
        <v>312</v>
      </c>
      <c r="F27" s="166">
        <f t="shared" si="0"/>
        <v>22</v>
      </c>
      <c r="G27" s="166">
        <f t="shared" si="0"/>
        <v>9651</v>
      </c>
      <c r="H27" s="167">
        <f t="shared" si="0"/>
        <v>1839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topLeftCell="A6" zoomScale="130" zoomScaleNormal="130" zoomScaleSheetLayoutView="100" workbookViewId="0">
      <selection activeCell="O35" sqref="O35"/>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55"/>
    </row>
    <row r="8" spans="2:22" ht="22.5" customHeight="1">
      <c r="B8" s="269" t="s">
        <v>159</v>
      </c>
      <c r="C8" s="269"/>
      <c r="D8" s="269"/>
      <c r="E8" s="269"/>
      <c r="F8" s="269"/>
      <c r="G8" s="269"/>
      <c r="H8" s="269"/>
      <c r="I8" s="269"/>
      <c r="J8" s="269"/>
      <c r="K8" s="269"/>
      <c r="L8" s="269"/>
      <c r="M8" s="269"/>
      <c r="N8" s="269"/>
      <c r="O8" s="269"/>
      <c r="P8" s="269"/>
      <c r="Q8" s="269"/>
      <c r="R8" s="269"/>
      <c r="S8" s="269"/>
      <c r="T8" s="269"/>
      <c r="U8" s="196"/>
      <c r="V8" s="255"/>
    </row>
    <row r="9" spans="2:22" s="232" customFormat="1" ht="11.25" customHeight="1">
      <c r="B9" s="260" t="s">
        <v>24</v>
      </c>
      <c r="C9" s="231" t="s">
        <v>79</v>
      </c>
      <c r="D9" s="231" t="s">
        <v>80</v>
      </c>
      <c r="E9" s="231" t="s">
        <v>141</v>
      </c>
      <c r="F9" s="231" t="s">
        <v>143</v>
      </c>
      <c r="G9" s="231" t="s">
        <v>81</v>
      </c>
      <c r="H9" s="231" t="s">
        <v>153</v>
      </c>
      <c r="I9" s="231" t="s">
        <v>149</v>
      </c>
      <c r="J9" s="231" t="s">
        <v>138</v>
      </c>
      <c r="K9" s="231" t="s">
        <v>82</v>
      </c>
      <c r="L9" s="231" t="s">
        <v>83</v>
      </c>
      <c r="M9" s="231" t="s">
        <v>84</v>
      </c>
      <c r="N9" s="231" t="s">
        <v>85</v>
      </c>
      <c r="O9" s="231" t="s">
        <v>86</v>
      </c>
      <c r="P9" s="231" t="s">
        <v>154</v>
      </c>
      <c r="Q9" s="231" t="s">
        <v>87</v>
      </c>
      <c r="R9" s="231" t="s">
        <v>144</v>
      </c>
      <c r="S9" s="267" t="s">
        <v>97</v>
      </c>
      <c r="T9" s="268"/>
    </row>
    <row r="10" spans="2:22" ht="11.25" customHeight="1">
      <c r="B10" s="260"/>
      <c r="C10" s="47" t="s">
        <v>88</v>
      </c>
      <c r="D10" s="47" t="s">
        <v>89</v>
      </c>
      <c r="E10" s="47" t="s">
        <v>142</v>
      </c>
      <c r="F10" s="47" t="s">
        <v>90</v>
      </c>
      <c r="G10" s="47" t="s">
        <v>91</v>
      </c>
      <c r="H10" s="47" t="s">
        <v>155</v>
      </c>
      <c r="I10" s="47" t="s">
        <v>139</v>
      </c>
      <c r="J10" s="47" t="s">
        <v>139</v>
      </c>
      <c r="K10" s="47" t="s">
        <v>91</v>
      </c>
      <c r="L10" s="47" t="s">
        <v>91</v>
      </c>
      <c r="M10" s="47" t="s">
        <v>92</v>
      </c>
      <c r="N10" s="47" t="s">
        <v>93</v>
      </c>
      <c r="O10" s="47" t="s">
        <v>94</v>
      </c>
      <c r="P10" s="47" t="s">
        <v>91</v>
      </c>
      <c r="Q10" s="47" t="s">
        <v>95</v>
      </c>
      <c r="R10" s="47" t="s">
        <v>91</v>
      </c>
      <c r="S10" s="267"/>
      <c r="T10" s="268"/>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 t="shared" ref="S11:S28" si="0">SUM(C11:R11)</f>
        <v>452</v>
      </c>
      <c r="T11" s="147">
        <f t="shared" ref="T11:T26" si="1">S11/$S$27</f>
        <v>4.6834524919697439E-2</v>
      </c>
    </row>
    <row r="12" spans="2:22" ht="9" customHeight="1">
      <c r="B12" s="101" t="s">
        <v>3</v>
      </c>
      <c r="C12" s="113"/>
      <c r="D12" s="113">
        <v>58</v>
      </c>
      <c r="E12" s="113"/>
      <c r="F12" s="113">
        <v>164</v>
      </c>
      <c r="G12" s="113">
        <v>154</v>
      </c>
      <c r="H12" s="113"/>
      <c r="I12" s="113"/>
      <c r="J12" s="113"/>
      <c r="K12" s="113"/>
      <c r="L12" s="113">
        <v>138</v>
      </c>
      <c r="M12" s="113">
        <v>62</v>
      </c>
      <c r="N12" s="113"/>
      <c r="O12" s="113">
        <v>8</v>
      </c>
      <c r="P12" s="113">
        <v>10</v>
      </c>
      <c r="Q12" s="113"/>
      <c r="R12" s="113">
        <v>200</v>
      </c>
      <c r="S12" s="113">
        <f t="shared" si="0"/>
        <v>794</v>
      </c>
      <c r="T12" s="148">
        <f t="shared" si="1"/>
        <v>8.2271267226194184E-2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 t="shared" si="0"/>
        <v>385</v>
      </c>
      <c r="T13" s="147">
        <f t="shared" si="1"/>
        <v>3.9892239146202463E-2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 t="shared" si="0"/>
        <v>335</v>
      </c>
      <c r="T14" s="148">
        <f t="shared" si="1"/>
        <v>3.4711428867474872E-2</v>
      </c>
    </row>
    <row r="15" spans="2:22" ht="9" customHeight="1">
      <c r="B15" s="102" t="s">
        <v>124</v>
      </c>
      <c r="C15" s="39">
        <v>18</v>
      </c>
      <c r="D15" s="39">
        <v>128</v>
      </c>
      <c r="E15" s="39"/>
      <c r="F15" s="39">
        <v>150</v>
      </c>
      <c r="G15" s="39">
        <v>354</v>
      </c>
      <c r="H15" s="39"/>
      <c r="I15" s="39">
        <v>12</v>
      </c>
      <c r="J15" s="39"/>
      <c r="K15" s="39"/>
      <c r="L15" s="39">
        <v>302</v>
      </c>
      <c r="M15" s="39">
        <v>186</v>
      </c>
      <c r="N15" s="39"/>
      <c r="O15" s="39">
        <v>26</v>
      </c>
      <c r="P15" s="39"/>
      <c r="Q15" s="39"/>
      <c r="R15" s="39">
        <v>204</v>
      </c>
      <c r="S15" s="81">
        <f t="shared" si="0"/>
        <v>1380</v>
      </c>
      <c r="T15" s="147">
        <f t="shared" si="1"/>
        <v>0.14299036369288157</v>
      </c>
    </row>
    <row r="16" spans="2:22" ht="9" customHeight="1">
      <c r="B16" s="101" t="s">
        <v>16</v>
      </c>
      <c r="C16" s="113"/>
      <c r="D16" s="113">
        <v>197</v>
      </c>
      <c r="E16" s="113">
        <v>22</v>
      </c>
      <c r="F16" s="113">
        <v>49</v>
      </c>
      <c r="G16" s="113">
        <v>316</v>
      </c>
      <c r="H16" s="113"/>
      <c r="I16" s="113"/>
      <c r="J16" s="113"/>
      <c r="K16" s="113"/>
      <c r="L16" s="113">
        <v>379</v>
      </c>
      <c r="M16" s="113">
        <v>60</v>
      </c>
      <c r="N16" s="113"/>
      <c r="O16" s="113">
        <v>626</v>
      </c>
      <c r="P16" s="113"/>
      <c r="Q16" s="113"/>
      <c r="R16" s="113">
        <v>237</v>
      </c>
      <c r="S16" s="113">
        <f t="shared" si="0"/>
        <v>1886</v>
      </c>
      <c r="T16" s="148">
        <f t="shared" si="1"/>
        <v>0.19542016371360479</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 t="shared" si="0"/>
        <v>238</v>
      </c>
      <c r="T17" s="147">
        <f t="shared" si="1"/>
        <v>2.4660656926743341E-2</v>
      </c>
    </row>
    <row r="18" spans="2:20" ht="9" customHeight="1">
      <c r="B18" s="101" t="s">
        <v>5</v>
      </c>
      <c r="C18" s="113"/>
      <c r="D18" s="113"/>
      <c r="E18" s="113"/>
      <c r="F18" s="113">
        <v>244</v>
      </c>
      <c r="G18" s="113">
        <v>55</v>
      </c>
      <c r="H18" s="113"/>
      <c r="I18" s="113"/>
      <c r="J18" s="113"/>
      <c r="K18" s="113"/>
      <c r="L18" s="113"/>
      <c r="M18" s="113"/>
      <c r="N18" s="113">
        <v>20</v>
      </c>
      <c r="O18" s="113">
        <v>50</v>
      </c>
      <c r="P18" s="113"/>
      <c r="Q18" s="113"/>
      <c r="R18" s="113">
        <v>83</v>
      </c>
      <c r="S18" s="113">
        <f t="shared" si="0"/>
        <v>452</v>
      </c>
      <c r="T18" s="148">
        <f t="shared" si="1"/>
        <v>4.6834524919697439E-2</v>
      </c>
    </row>
    <row r="19" spans="2:20" ht="9" customHeight="1">
      <c r="B19" s="233" t="s">
        <v>6</v>
      </c>
      <c r="C19" s="234"/>
      <c r="D19" s="234">
        <v>174</v>
      </c>
      <c r="E19" s="234"/>
      <c r="F19" s="234">
        <v>170</v>
      </c>
      <c r="G19" s="234">
        <v>317</v>
      </c>
      <c r="H19" s="234">
        <v>8</v>
      </c>
      <c r="I19" s="234">
        <v>10</v>
      </c>
      <c r="J19" s="234"/>
      <c r="K19" s="234"/>
      <c r="L19" s="234">
        <v>286</v>
      </c>
      <c r="M19" s="234">
        <v>108</v>
      </c>
      <c r="N19" s="234"/>
      <c r="O19" s="234"/>
      <c r="P19" s="234">
        <v>10</v>
      </c>
      <c r="Q19" s="234"/>
      <c r="R19" s="234">
        <v>312</v>
      </c>
      <c r="S19" s="234">
        <f t="shared" si="0"/>
        <v>1395</v>
      </c>
      <c r="T19" s="235">
        <f t="shared" si="1"/>
        <v>0.14454460677649986</v>
      </c>
    </row>
    <row r="20" spans="2:20" ht="9" customHeight="1">
      <c r="B20" s="236" t="s">
        <v>12</v>
      </c>
      <c r="C20" s="41"/>
      <c r="D20" s="41"/>
      <c r="E20" s="41"/>
      <c r="F20" s="41">
        <v>64</v>
      </c>
      <c r="G20" s="41">
        <v>28</v>
      </c>
      <c r="H20" s="41"/>
      <c r="I20" s="41"/>
      <c r="J20" s="41"/>
      <c r="K20" s="41"/>
      <c r="L20" s="41">
        <v>8</v>
      </c>
      <c r="M20" s="41"/>
      <c r="N20" s="41"/>
      <c r="O20" s="41">
        <v>50</v>
      </c>
      <c r="P20" s="41"/>
      <c r="Q20" s="41"/>
      <c r="R20" s="41">
        <v>50</v>
      </c>
      <c r="S20" s="237">
        <f t="shared" si="0"/>
        <v>200</v>
      </c>
      <c r="T20" s="238">
        <f t="shared" si="1"/>
        <v>2.0723241114910373E-2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 t="shared" si="0"/>
        <v>622</v>
      </c>
      <c r="T21" s="235">
        <f t="shared" si="1"/>
        <v>6.4449279867371256E-2</v>
      </c>
    </row>
    <row r="22" spans="2:20" ht="9" customHeight="1">
      <c r="B22" s="236" t="s">
        <v>14</v>
      </c>
      <c r="C22" s="41"/>
      <c r="D22" s="41">
        <v>84</v>
      </c>
      <c r="E22" s="41"/>
      <c r="F22" s="41">
        <v>84</v>
      </c>
      <c r="G22" s="41">
        <v>56</v>
      </c>
      <c r="H22" s="41"/>
      <c r="I22" s="41"/>
      <c r="J22" s="41"/>
      <c r="K22" s="41">
        <v>8</v>
      </c>
      <c r="L22" s="41">
        <v>68</v>
      </c>
      <c r="M22" s="41">
        <v>4</v>
      </c>
      <c r="N22" s="41"/>
      <c r="O22" s="41">
        <v>12</v>
      </c>
      <c r="P22" s="41"/>
      <c r="Q22" s="41"/>
      <c r="R22" s="41">
        <v>64</v>
      </c>
      <c r="S22" s="237">
        <f t="shared" si="0"/>
        <v>380</v>
      </c>
      <c r="T22" s="238">
        <f t="shared" si="1"/>
        <v>3.9374158118329707E-2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 t="shared" si="0"/>
        <v>333</v>
      </c>
      <c r="T23" s="235">
        <f t="shared" si="1"/>
        <v>3.450419645632577E-2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 t="shared" si="0"/>
        <v>230</v>
      </c>
      <c r="T24" s="238">
        <f t="shared" si="1"/>
        <v>2.3831727282146928E-2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20</v>
      </c>
      <c r="S25" s="234">
        <f t="shared" si="0"/>
        <v>150</v>
      </c>
      <c r="T25" s="235">
        <f t="shared" si="1"/>
        <v>1.5542430836182779E-2</v>
      </c>
    </row>
    <row r="26" spans="2:20" ht="9" customHeight="1">
      <c r="B26" s="236" t="s">
        <v>15</v>
      </c>
      <c r="C26" s="41">
        <v>4</v>
      </c>
      <c r="D26" s="41">
        <v>81</v>
      </c>
      <c r="E26" s="41"/>
      <c r="F26" s="41">
        <v>106</v>
      </c>
      <c r="G26" s="41">
        <v>80</v>
      </c>
      <c r="H26" s="41"/>
      <c r="I26" s="41"/>
      <c r="J26" s="41"/>
      <c r="K26" s="41"/>
      <c r="L26" s="41">
        <v>70</v>
      </c>
      <c r="M26" s="41">
        <v>16</v>
      </c>
      <c r="N26" s="41"/>
      <c r="O26" s="41">
        <v>24</v>
      </c>
      <c r="P26" s="41"/>
      <c r="Q26" s="41"/>
      <c r="R26" s="41">
        <v>38</v>
      </c>
      <c r="S26" s="237">
        <f t="shared" si="0"/>
        <v>419</v>
      </c>
      <c r="T26" s="238">
        <f t="shared" si="1"/>
        <v>4.3415190135737226E-2</v>
      </c>
    </row>
    <row r="27" spans="2:20" ht="18" customHeight="1">
      <c r="B27" s="149" t="s">
        <v>77</v>
      </c>
      <c r="C27" s="145">
        <f t="shared" ref="C27:R27" si="2">SUM(C11:C26)</f>
        <v>40</v>
      </c>
      <c r="D27" s="145">
        <f t="shared" si="2"/>
        <v>1018</v>
      </c>
      <c r="E27" s="145">
        <f t="shared" si="2"/>
        <v>22</v>
      </c>
      <c r="F27" s="145">
        <f t="shared" si="2"/>
        <v>1646</v>
      </c>
      <c r="G27" s="145">
        <f t="shared" si="2"/>
        <v>1919</v>
      </c>
      <c r="H27" s="145">
        <f t="shared" si="2"/>
        <v>8</v>
      </c>
      <c r="I27" s="145">
        <f t="shared" si="2"/>
        <v>22</v>
      </c>
      <c r="J27" s="145">
        <f t="shared" si="2"/>
        <v>16</v>
      </c>
      <c r="K27" s="145">
        <f t="shared" si="2"/>
        <v>11</v>
      </c>
      <c r="L27" s="145">
        <f t="shared" si="2"/>
        <v>1682</v>
      </c>
      <c r="M27" s="145">
        <f t="shared" si="2"/>
        <v>602</v>
      </c>
      <c r="N27" s="145">
        <f t="shared" si="2"/>
        <v>20</v>
      </c>
      <c r="O27" s="145">
        <f t="shared" si="2"/>
        <v>906</v>
      </c>
      <c r="P27" s="145">
        <f t="shared" si="2"/>
        <v>20</v>
      </c>
      <c r="Q27" s="145">
        <f t="shared" si="2"/>
        <v>18</v>
      </c>
      <c r="R27" s="145">
        <f t="shared" si="2"/>
        <v>1701</v>
      </c>
      <c r="S27" s="145">
        <f t="shared" si="0"/>
        <v>9651</v>
      </c>
      <c r="T27" s="203">
        <f>SUM(T11:T26)</f>
        <v>1</v>
      </c>
    </row>
    <row r="28" spans="2:20" ht="12.75" customHeight="1">
      <c r="B28" s="150" t="s">
        <v>78</v>
      </c>
      <c r="C28" s="112">
        <f t="shared" ref="C28:R28" si="3">C27/$S$27</f>
        <v>4.1446482229820746E-3</v>
      </c>
      <c r="D28" s="112">
        <f t="shared" si="3"/>
        <v>0.10548129727489379</v>
      </c>
      <c r="E28" s="112">
        <f t="shared" si="3"/>
        <v>2.2795565226401411E-3</v>
      </c>
      <c r="F28" s="112">
        <f t="shared" si="3"/>
        <v>0.17055227437571235</v>
      </c>
      <c r="G28" s="112">
        <f t="shared" si="3"/>
        <v>0.19883949849756502</v>
      </c>
      <c r="H28" s="112">
        <f t="shared" si="3"/>
        <v>8.2892964459641493E-4</v>
      </c>
      <c r="I28" s="112">
        <f t="shared" si="3"/>
        <v>2.2795565226401411E-3</v>
      </c>
      <c r="J28" s="112">
        <f t="shared" si="3"/>
        <v>1.6578592891928299E-3</v>
      </c>
      <c r="K28" s="112">
        <f t="shared" si="3"/>
        <v>1.1397782613200705E-3</v>
      </c>
      <c r="L28" s="112">
        <f t="shared" si="3"/>
        <v>0.17428245777639623</v>
      </c>
      <c r="M28" s="112">
        <f t="shared" si="3"/>
        <v>6.2376955755880217E-2</v>
      </c>
      <c r="N28" s="112">
        <f t="shared" si="3"/>
        <v>2.0723241114910373E-3</v>
      </c>
      <c r="O28" s="112">
        <f t="shared" si="3"/>
        <v>9.387628225054398E-2</v>
      </c>
      <c r="P28" s="112">
        <f t="shared" si="3"/>
        <v>2.0723241114910373E-3</v>
      </c>
      <c r="Q28" s="112">
        <f t="shared" si="3"/>
        <v>1.8650917003419335E-3</v>
      </c>
      <c r="R28" s="112">
        <f t="shared" si="3"/>
        <v>0.17625116568231272</v>
      </c>
      <c r="S28" s="144">
        <f t="shared" si="0"/>
        <v>0.99999999999999989</v>
      </c>
      <c r="T28" s="146"/>
    </row>
    <row r="29" spans="2:20" ht="15" customHeight="1">
      <c r="B29" s="188" t="str">
        <f>'Oferta de Juegos'!B28</f>
        <v>Al 30-04-2014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8" zoomScaleNormal="100" workbookViewId="0">
      <selection activeCell="L60" sqref="L60"/>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160</v>
      </c>
      <c r="C8" s="272"/>
      <c r="D8" s="272"/>
      <c r="E8" s="272"/>
      <c r="F8" s="272"/>
      <c r="G8" s="272"/>
      <c r="H8" s="272"/>
      <c r="I8" s="272"/>
      <c r="K8" s="58"/>
    </row>
    <row r="9" spans="2:11" s="52" customFormat="1" ht="15" customHeight="1">
      <c r="B9" s="260" t="s">
        <v>11</v>
      </c>
      <c r="C9" s="261" t="s">
        <v>106</v>
      </c>
      <c r="D9" s="262" t="s">
        <v>126</v>
      </c>
      <c r="E9" s="263"/>
      <c r="F9" s="264"/>
      <c r="G9" s="265" t="s">
        <v>127</v>
      </c>
      <c r="H9" s="261" t="s">
        <v>103</v>
      </c>
      <c r="I9" s="265" t="s">
        <v>128</v>
      </c>
      <c r="K9" s="58"/>
    </row>
    <row r="10" spans="2:11" s="52" customFormat="1" ht="24" customHeight="1">
      <c r="B10" s="260"/>
      <c r="C10" s="261"/>
      <c r="D10" s="158" t="s">
        <v>99</v>
      </c>
      <c r="E10" s="160" t="s">
        <v>100</v>
      </c>
      <c r="F10" s="159" t="s">
        <v>101</v>
      </c>
      <c r="G10" s="265"/>
      <c r="H10" s="261"/>
      <c r="I10" s="265"/>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63</v>
      </c>
      <c r="E12" s="162">
        <v>213</v>
      </c>
      <c r="F12" s="162">
        <v>17</v>
      </c>
      <c r="G12" s="162">
        <v>794</v>
      </c>
      <c r="H12" s="162">
        <v>124</v>
      </c>
      <c r="I12" s="162">
        <f t="shared" ref="I12:I26" si="0">SUM(D12:H12)</f>
        <v>1211</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62</v>
      </c>
      <c r="F14" s="162">
        <v>10</v>
      </c>
      <c r="G14" s="162">
        <v>335</v>
      </c>
      <c r="H14" s="162">
        <v>148</v>
      </c>
      <c r="I14" s="240">
        <f t="shared" si="0"/>
        <v>604</v>
      </c>
    </row>
    <row r="15" spans="2:11" s="52" customFormat="1" ht="9" customHeight="1">
      <c r="B15" s="102" t="s">
        <v>124</v>
      </c>
      <c r="C15" s="39" t="s">
        <v>114</v>
      </c>
      <c r="D15" s="161">
        <v>98</v>
      </c>
      <c r="E15" s="161">
        <v>348</v>
      </c>
      <c r="F15" s="161">
        <v>10</v>
      </c>
      <c r="G15" s="161">
        <v>1380</v>
      </c>
      <c r="H15" s="161">
        <v>100</v>
      </c>
      <c r="I15" s="161">
        <f t="shared" si="0"/>
        <v>1936</v>
      </c>
    </row>
    <row r="16" spans="2:11" s="52" customFormat="1" ht="9" customHeight="1">
      <c r="B16" s="101" t="s">
        <v>16</v>
      </c>
      <c r="C16" s="113" t="s">
        <v>115</v>
      </c>
      <c r="D16" s="162">
        <v>203</v>
      </c>
      <c r="E16" s="162">
        <v>349</v>
      </c>
      <c r="F16" s="162">
        <v>10</v>
      </c>
      <c r="G16" s="162">
        <v>1886</v>
      </c>
      <c r="H16" s="162">
        <v>300</v>
      </c>
      <c r="I16" s="240">
        <f t="shared" si="0"/>
        <v>2748</v>
      </c>
    </row>
    <row r="17" spans="1:247" s="52" customFormat="1" ht="9" customHeight="1">
      <c r="B17" s="102" t="s">
        <v>4</v>
      </c>
      <c r="C17" s="39" t="s">
        <v>116</v>
      </c>
      <c r="D17" s="161">
        <v>35</v>
      </c>
      <c r="E17" s="161">
        <v>107</v>
      </c>
      <c r="F17" s="161">
        <v>14</v>
      </c>
      <c r="G17" s="161">
        <v>238</v>
      </c>
      <c r="H17" s="161">
        <v>30</v>
      </c>
      <c r="I17" s="161">
        <f t="shared" si="0"/>
        <v>424</v>
      </c>
    </row>
    <row r="18" spans="1:247" s="52" customFormat="1" ht="9" customHeight="1">
      <c r="B18" s="101" t="s">
        <v>5</v>
      </c>
      <c r="C18" s="113" t="s">
        <v>117</v>
      </c>
      <c r="D18" s="162">
        <v>28</v>
      </c>
      <c r="E18" s="162">
        <v>92</v>
      </c>
      <c r="F18" s="162">
        <v>10</v>
      </c>
      <c r="G18" s="162">
        <v>452</v>
      </c>
      <c r="H18" s="162">
        <v>68</v>
      </c>
      <c r="I18" s="240">
        <f t="shared" si="0"/>
        <v>650</v>
      </c>
    </row>
    <row r="19" spans="1:247" s="52" customFormat="1" ht="9" customHeight="1">
      <c r="B19" s="233" t="s">
        <v>6</v>
      </c>
      <c r="C19" s="234" t="s">
        <v>118</v>
      </c>
      <c r="D19" s="239">
        <v>105</v>
      </c>
      <c r="E19" s="239">
        <v>248</v>
      </c>
      <c r="F19" s="239">
        <v>10</v>
      </c>
      <c r="G19" s="239">
        <v>1395</v>
      </c>
      <c r="H19" s="239">
        <v>168</v>
      </c>
      <c r="I19" s="161">
        <f t="shared" si="0"/>
        <v>1926</v>
      </c>
    </row>
    <row r="20" spans="1:247" s="52" customFormat="1" ht="9" customHeight="1">
      <c r="B20" s="236" t="s">
        <v>12</v>
      </c>
      <c r="C20" s="41" t="s">
        <v>119</v>
      </c>
      <c r="D20" s="240">
        <v>28</v>
      </c>
      <c r="E20" s="240">
        <v>41</v>
      </c>
      <c r="F20" s="240">
        <v>7</v>
      </c>
      <c r="G20" s="240">
        <v>200</v>
      </c>
      <c r="H20" s="240">
        <v>40</v>
      </c>
      <c r="I20" s="240">
        <f t="shared" si="0"/>
        <v>316</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380</v>
      </c>
      <c r="H22" s="240">
        <v>100</v>
      </c>
      <c r="I22" s="240">
        <f t="shared" si="0"/>
        <v>646</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49</v>
      </c>
      <c r="E24" s="240">
        <v>79</v>
      </c>
      <c r="F24" s="240">
        <v>7</v>
      </c>
      <c r="G24" s="240">
        <v>230</v>
      </c>
      <c r="H24" s="240">
        <v>72</v>
      </c>
      <c r="I24" s="240">
        <f t="shared" si="0"/>
        <v>437</v>
      </c>
    </row>
    <row r="25" spans="1:247" s="52" customFormat="1" ht="9" customHeight="1">
      <c r="B25" s="233" t="s">
        <v>145</v>
      </c>
      <c r="C25" s="234" t="s">
        <v>146</v>
      </c>
      <c r="D25" s="239">
        <v>28</v>
      </c>
      <c r="E25" s="239">
        <v>39</v>
      </c>
      <c r="F25" s="239">
        <v>7</v>
      </c>
      <c r="G25" s="239">
        <v>150</v>
      </c>
      <c r="H25" s="239">
        <v>38</v>
      </c>
      <c r="I25" s="161">
        <f t="shared" si="0"/>
        <v>262</v>
      </c>
    </row>
    <row r="26" spans="1:247" s="52" customFormat="1" ht="9" customHeight="1">
      <c r="B26" s="236" t="s">
        <v>15</v>
      </c>
      <c r="C26" s="41" t="s">
        <v>123</v>
      </c>
      <c r="D26" s="240">
        <v>35</v>
      </c>
      <c r="E26" s="240">
        <v>97</v>
      </c>
      <c r="F26" s="240">
        <v>14</v>
      </c>
      <c r="G26" s="240">
        <v>419</v>
      </c>
      <c r="H26" s="240">
        <v>100</v>
      </c>
      <c r="I26" s="240">
        <f t="shared" si="0"/>
        <v>665</v>
      </c>
    </row>
    <row r="27" spans="1:247" s="157" customFormat="1" ht="18" customHeight="1">
      <c r="A27" s="79"/>
      <c r="B27" s="164" t="s">
        <v>2</v>
      </c>
      <c r="C27" s="165"/>
      <c r="D27" s="166">
        <f t="shared" ref="D27:H27" si="1">SUM(D11:D26)</f>
        <v>924</v>
      </c>
      <c r="E27" s="166">
        <f t="shared" si="1"/>
        <v>2315</v>
      </c>
      <c r="F27" s="166">
        <f t="shared" si="1"/>
        <v>184</v>
      </c>
      <c r="G27" s="166">
        <f t="shared" si="1"/>
        <v>9651</v>
      </c>
      <c r="H27" s="167">
        <f t="shared" si="1"/>
        <v>1839</v>
      </c>
      <c r="I27" s="167">
        <f>SUM(I11:I26)</f>
        <v>14913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30-04-2014</v>
      </c>
      <c r="I28" s="57"/>
    </row>
    <row r="29" spans="1:247" s="52" customFormat="1" ht="22.5" customHeight="1">
      <c r="B29" s="271" t="s">
        <v>161</v>
      </c>
      <c r="C29" s="272"/>
      <c r="D29" s="272"/>
      <c r="E29" s="272"/>
      <c r="F29" s="272"/>
      <c r="G29" s="272"/>
      <c r="H29" s="272"/>
      <c r="I29" s="196"/>
      <c r="J29" s="58"/>
    </row>
    <row r="30" spans="1:247" s="52" customFormat="1" ht="15" customHeight="1">
      <c r="B30" s="273" t="s">
        <v>11</v>
      </c>
      <c r="C30" s="261" t="s">
        <v>106</v>
      </c>
      <c r="D30" s="262" t="s">
        <v>126</v>
      </c>
      <c r="E30" s="263"/>
      <c r="F30" s="264"/>
      <c r="G30" s="261" t="s">
        <v>127</v>
      </c>
      <c r="H30" s="261" t="s">
        <v>103</v>
      </c>
      <c r="I30" s="270"/>
      <c r="J30" s="58"/>
    </row>
    <row r="31" spans="1:247" s="52" customFormat="1" ht="24" customHeight="1">
      <c r="B31" s="273"/>
      <c r="C31" s="261"/>
      <c r="D31" s="158" t="s">
        <v>99</v>
      </c>
      <c r="E31" s="160" t="s">
        <v>100</v>
      </c>
      <c r="F31" s="159" t="s">
        <v>101</v>
      </c>
      <c r="G31" s="261"/>
      <c r="H31" s="261"/>
      <c r="I31" s="270"/>
      <c r="J31" s="58"/>
    </row>
    <row r="32" spans="1:247" s="52" customFormat="1" ht="9" customHeight="1">
      <c r="B32" s="102" t="s">
        <v>34</v>
      </c>
      <c r="C32" s="39" t="s">
        <v>110</v>
      </c>
      <c r="D32" s="161">
        <v>61487.5</v>
      </c>
      <c r="E32" s="161">
        <v>33966.93</v>
      </c>
      <c r="F32" s="161">
        <v>21970</v>
      </c>
      <c r="G32" s="161">
        <v>52316.3</v>
      </c>
      <c r="H32" s="161">
        <v>46.52</v>
      </c>
      <c r="I32" s="195"/>
    </row>
    <row r="33" spans="1:247" s="52" customFormat="1" ht="9" customHeight="1">
      <c r="B33" s="101" t="s">
        <v>3</v>
      </c>
      <c r="C33" s="113" t="s">
        <v>111</v>
      </c>
      <c r="D33" s="162">
        <v>69594.44</v>
      </c>
      <c r="E33" s="162">
        <v>35574.53</v>
      </c>
      <c r="F33" s="162">
        <v>17285.88</v>
      </c>
      <c r="G33" s="162">
        <v>60871.83</v>
      </c>
      <c r="H33" s="162">
        <v>2003.39</v>
      </c>
      <c r="I33" s="197"/>
    </row>
    <row r="34" spans="1:247" s="52" customFormat="1" ht="9" customHeight="1">
      <c r="B34" s="163" t="s">
        <v>76</v>
      </c>
      <c r="C34" s="39" t="s">
        <v>112</v>
      </c>
      <c r="D34" s="161">
        <v>32183.33</v>
      </c>
      <c r="E34" s="161">
        <v>11998.31</v>
      </c>
      <c r="F34" s="161">
        <v>-5167.1400000000003</v>
      </c>
      <c r="G34" s="161">
        <v>44609.34</v>
      </c>
      <c r="H34" s="161">
        <v>0</v>
      </c>
      <c r="I34" s="195"/>
    </row>
    <row r="35" spans="1:247" s="52" customFormat="1" ht="9" customHeight="1">
      <c r="B35" s="101" t="s">
        <v>35</v>
      </c>
      <c r="C35" s="113" t="s">
        <v>113</v>
      </c>
      <c r="D35" s="162">
        <v>12970.41</v>
      </c>
      <c r="E35" s="162">
        <v>15793.66</v>
      </c>
      <c r="F35" s="162">
        <v>5122.5</v>
      </c>
      <c r="G35" s="162">
        <v>30322.59</v>
      </c>
      <c r="H35" s="162">
        <v>0</v>
      </c>
      <c r="I35" s="197"/>
    </row>
    <row r="36" spans="1:247" s="52" customFormat="1" ht="9" customHeight="1">
      <c r="B36" s="102" t="s">
        <v>124</v>
      </c>
      <c r="C36" s="39" t="s">
        <v>114</v>
      </c>
      <c r="D36" s="161">
        <v>37500.85</v>
      </c>
      <c r="E36" s="161">
        <v>52322.5</v>
      </c>
      <c r="F36" s="161">
        <v>55836.33</v>
      </c>
      <c r="G36" s="161">
        <v>38798.400000000001</v>
      </c>
      <c r="H36" s="161">
        <v>417.1</v>
      </c>
      <c r="I36" s="195"/>
    </row>
    <row r="37" spans="1:247" s="52" customFormat="1" ht="9" customHeight="1">
      <c r="B37" s="101" t="s">
        <v>16</v>
      </c>
      <c r="C37" s="113" t="s">
        <v>115</v>
      </c>
      <c r="D37" s="162">
        <v>49231.69</v>
      </c>
      <c r="E37" s="162">
        <v>89159</v>
      </c>
      <c r="F37" s="162">
        <v>96440</v>
      </c>
      <c r="G37" s="162">
        <v>74594.240000000005</v>
      </c>
      <c r="H37" s="162">
        <v>463.25</v>
      </c>
      <c r="I37" s="197"/>
    </row>
    <row r="38" spans="1:247" s="52" customFormat="1" ht="9" customHeight="1">
      <c r="B38" s="102" t="s">
        <v>4</v>
      </c>
      <c r="C38" s="39" t="s">
        <v>116</v>
      </c>
      <c r="D38" s="161">
        <v>31426.52</v>
      </c>
      <c r="E38" s="161">
        <v>15891.39</v>
      </c>
      <c r="F38" s="161">
        <v>11042.62</v>
      </c>
      <c r="G38" s="161">
        <v>36235.25</v>
      </c>
      <c r="H38" s="161">
        <v>1047</v>
      </c>
      <c r="I38" s="195"/>
    </row>
    <row r="39" spans="1:247" s="52" customFormat="1" ht="9" customHeight="1">
      <c r="B39" s="101" t="s">
        <v>5</v>
      </c>
      <c r="C39" s="113" t="s">
        <v>117</v>
      </c>
      <c r="D39" s="162">
        <v>33072.86</v>
      </c>
      <c r="E39" s="162">
        <v>32021.74</v>
      </c>
      <c r="F39" s="162">
        <v>9461.67</v>
      </c>
      <c r="G39" s="162">
        <v>56548.02</v>
      </c>
      <c r="H39" s="162">
        <v>0</v>
      </c>
      <c r="I39" s="197"/>
    </row>
    <row r="40" spans="1:247" s="52" customFormat="1" ht="9" customHeight="1">
      <c r="B40" s="233" t="s">
        <v>6</v>
      </c>
      <c r="C40" s="234" t="s">
        <v>118</v>
      </c>
      <c r="D40" s="239">
        <v>6803.02</v>
      </c>
      <c r="E40" s="239">
        <v>22697.74</v>
      </c>
      <c r="F40" s="239">
        <v>12423.33</v>
      </c>
      <c r="G40" s="239">
        <v>54171.02</v>
      </c>
      <c r="H40" s="239">
        <v>320.54000000000002</v>
      </c>
      <c r="I40" s="197"/>
    </row>
    <row r="41" spans="1:247" s="52" customFormat="1" ht="9" customHeight="1">
      <c r="B41" s="236" t="s">
        <v>12</v>
      </c>
      <c r="C41" s="41" t="s">
        <v>119</v>
      </c>
      <c r="D41" s="240">
        <v>10692.86</v>
      </c>
      <c r="E41" s="240">
        <v>36128.46</v>
      </c>
      <c r="F41" s="240">
        <v>7614.29</v>
      </c>
      <c r="G41" s="240">
        <v>36593.550000000003</v>
      </c>
      <c r="H41" s="240">
        <v>885.13</v>
      </c>
      <c r="I41" s="195"/>
    </row>
    <row r="42" spans="1:247" s="52" customFormat="1" ht="9" customHeight="1">
      <c r="B42" s="233" t="s">
        <v>13</v>
      </c>
      <c r="C42" s="234" t="s">
        <v>120</v>
      </c>
      <c r="D42" s="239">
        <v>47080.61</v>
      </c>
      <c r="E42" s="239">
        <v>24378.47</v>
      </c>
      <c r="F42" s="239">
        <v>4642.78</v>
      </c>
      <c r="G42" s="239">
        <v>73573.69</v>
      </c>
      <c r="H42" s="239">
        <v>83.3</v>
      </c>
      <c r="I42" s="197"/>
    </row>
    <row r="43" spans="1:247" s="52" customFormat="1" ht="9" customHeight="1">
      <c r="B43" s="236" t="s">
        <v>14</v>
      </c>
      <c r="C43" s="41" t="s">
        <v>121</v>
      </c>
      <c r="D43" s="240">
        <v>19687.62</v>
      </c>
      <c r="E43" s="240">
        <v>6720.61</v>
      </c>
      <c r="F43" s="240">
        <v>573.53</v>
      </c>
      <c r="G43" s="240">
        <v>62021.31</v>
      </c>
      <c r="H43" s="240">
        <v>0</v>
      </c>
      <c r="I43" s="195"/>
    </row>
    <row r="44" spans="1:247" s="52" customFormat="1" ht="9" customHeight="1">
      <c r="B44" s="233" t="s">
        <v>38</v>
      </c>
      <c r="C44" s="234" t="s">
        <v>122</v>
      </c>
      <c r="D44" s="239">
        <v>19906.55</v>
      </c>
      <c r="E44" s="239">
        <v>10256.290000000001</v>
      </c>
      <c r="F44" s="239">
        <v>1938.33</v>
      </c>
      <c r="G44" s="239">
        <v>42776.86</v>
      </c>
      <c r="H44" s="239">
        <v>0</v>
      </c>
      <c r="I44" s="197"/>
    </row>
    <row r="45" spans="1:247" s="52" customFormat="1" ht="9" customHeight="1">
      <c r="B45" s="236" t="s">
        <v>147</v>
      </c>
      <c r="C45" s="41" t="s">
        <v>148</v>
      </c>
      <c r="D45" s="240">
        <v>14752.72</v>
      </c>
      <c r="E45" s="240">
        <v>12241.86</v>
      </c>
      <c r="F45" s="240">
        <v>4450</v>
      </c>
      <c r="G45" s="240">
        <v>15781.63</v>
      </c>
      <c r="H45" s="240">
        <v>0</v>
      </c>
      <c r="I45" s="197"/>
    </row>
    <row r="46" spans="1:247" s="52" customFormat="1" ht="9" customHeight="1">
      <c r="B46" s="233" t="s">
        <v>145</v>
      </c>
      <c r="C46" s="234" t="s">
        <v>146</v>
      </c>
      <c r="D46" s="239">
        <v>16739.88</v>
      </c>
      <c r="E46" s="239">
        <v>17816.79</v>
      </c>
      <c r="F46" s="239">
        <v>5067.62</v>
      </c>
      <c r="G46" s="239">
        <v>51432.34</v>
      </c>
      <c r="H46" s="239">
        <v>0</v>
      </c>
      <c r="I46" s="197"/>
    </row>
    <row r="47" spans="1:247" s="52" customFormat="1" ht="9" customHeight="1">
      <c r="B47" s="236" t="s">
        <v>15</v>
      </c>
      <c r="C47" s="41" t="s">
        <v>123</v>
      </c>
      <c r="D47" s="240">
        <v>22450.48</v>
      </c>
      <c r="E47" s="240">
        <v>23176.03</v>
      </c>
      <c r="F47" s="240">
        <v>6363.1</v>
      </c>
      <c r="G47" s="240">
        <v>85135.41</v>
      </c>
      <c r="H47" s="240">
        <v>1512.45</v>
      </c>
      <c r="I47" s="197"/>
    </row>
    <row r="48" spans="1:247" s="157" customFormat="1" ht="18" customHeight="1">
      <c r="A48" s="79"/>
      <c r="B48" s="164" t="s">
        <v>2</v>
      </c>
      <c r="C48" s="165"/>
      <c r="D48" s="166">
        <v>33817.26</v>
      </c>
      <c r="E48" s="166">
        <v>36656.28</v>
      </c>
      <c r="F48" s="166">
        <v>15078.22</v>
      </c>
      <c r="G48" s="167">
        <v>56077.23</v>
      </c>
      <c r="H48" s="166">
        <v>392.61</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163</v>
      </c>
    </row>
    <row r="50" spans="2:10" s="52" customFormat="1" ht="22.5" customHeight="1">
      <c r="B50" s="271" t="s">
        <v>162</v>
      </c>
      <c r="C50" s="272"/>
      <c r="D50" s="272"/>
      <c r="E50" s="272"/>
      <c r="F50" s="272"/>
      <c r="G50" s="272"/>
      <c r="H50" s="272"/>
      <c r="I50" s="196"/>
    </row>
    <row r="51" spans="2:10" s="52" customFormat="1" ht="15" customHeight="1">
      <c r="B51" s="273" t="s">
        <v>11</v>
      </c>
      <c r="C51" s="261" t="s">
        <v>106</v>
      </c>
      <c r="D51" s="262" t="s">
        <v>126</v>
      </c>
      <c r="E51" s="263"/>
      <c r="F51" s="264"/>
      <c r="G51" s="261" t="s">
        <v>127</v>
      </c>
      <c r="H51" s="261" t="s">
        <v>103</v>
      </c>
      <c r="I51" s="270"/>
      <c r="J51" s="58"/>
    </row>
    <row r="52" spans="2:10" s="52" customFormat="1" ht="24" customHeight="1">
      <c r="B52" s="273"/>
      <c r="C52" s="261"/>
      <c r="D52" s="158" t="s">
        <v>99</v>
      </c>
      <c r="E52" s="160" t="s">
        <v>100</v>
      </c>
      <c r="F52" s="159" t="s">
        <v>101</v>
      </c>
      <c r="G52" s="261"/>
      <c r="H52" s="261"/>
      <c r="I52" s="270"/>
    </row>
    <row r="53" spans="2:10" s="52" customFormat="1" ht="9" customHeight="1">
      <c r="B53" s="102" t="s">
        <v>34</v>
      </c>
      <c r="C53" s="39" t="s">
        <v>110</v>
      </c>
      <c r="D53" s="191">
        <v>110.86</v>
      </c>
      <c r="E53" s="191">
        <v>61.24</v>
      </c>
      <c r="F53" s="191">
        <v>39.61</v>
      </c>
      <c r="G53" s="191">
        <v>94.32</v>
      </c>
      <c r="H53" s="191">
        <v>0.08</v>
      </c>
      <c r="I53" s="200"/>
    </row>
    <row r="54" spans="2:10" s="52" customFormat="1" ht="9" customHeight="1">
      <c r="B54" s="101" t="s">
        <v>3</v>
      </c>
      <c r="C54" s="113" t="s">
        <v>111</v>
      </c>
      <c r="D54" s="192">
        <v>125.48</v>
      </c>
      <c r="E54" s="192">
        <v>64.14</v>
      </c>
      <c r="F54" s="192">
        <v>31.17</v>
      </c>
      <c r="G54" s="192">
        <v>109.75</v>
      </c>
      <c r="H54" s="192">
        <v>3.61</v>
      </c>
      <c r="I54" s="199"/>
    </row>
    <row r="55" spans="2:10" s="52" customFormat="1" ht="9" customHeight="1">
      <c r="B55" s="163" t="s">
        <v>76</v>
      </c>
      <c r="C55" s="39" t="s">
        <v>112</v>
      </c>
      <c r="D55" s="191">
        <v>58.03</v>
      </c>
      <c r="E55" s="191">
        <v>21.63</v>
      </c>
      <c r="F55" s="191">
        <v>-9.32</v>
      </c>
      <c r="G55" s="191">
        <v>80.430000000000007</v>
      </c>
      <c r="H55" s="191">
        <v>0</v>
      </c>
      <c r="I55" s="200"/>
    </row>
    <row r="56" spans="2:10" s="52" customFormat="1" ht="9" customHeight="1">
      <c r="B56" s="101" t="s">
        <v>35</v>
      </c>
      <c r="C56" s="113" t="s">
        <v>113</v>
      </c>
      <c r="D56" s="192">
        <v>23.39</v>
      </c>
      <c r="E56" s="192">
        <v>28.48</v>
      </c>
      <c r="F56" s="192">
        <v>9.24</v>
      </c>
      <c r="G56" s="192">
        <v>54.67</v>
      </c>
      <c r="H56" s="192">
        <v>0</v>
      </c>
      <c r="I56" s="199"/>
    </row>
    <row r="57" spans="2:10" s="52" customFormat="1" ht="9" customHeight="1">
      <c r="B57" s="102" t="s">
        <v>124</v>
      </c>
      <c r="C57" s="39" t="s">
        <v>114</v>
      </c>
      <c r="D57" s="191">
        <v>67.61</v>
      </c>
      <c r="E57" s="191">
        <v>94.34</v>
      </c>
      <c r="F57" s="191">
        <v>100.67</v>
      </c>
      <c r="G57" s="191">
        <v>69.95</v>
      </c>
      <c r="H57" s="191">
        <v>0.75</v>
      </c>
      <c r="I57" s="200"/>
    </row>
    <row r="58" spans="2:10" s="52" customFormat="1" ht="9" customHeight="1">
      <c r="B58" s="101" t="s">
        <v>16</v>
      </c>
      <c r="C58" s="113" t="s">
        <v>115</v>
      </c>
      <c r="D58" s="192">
        <v>88.76</v>
      </c>
      <c r="E58" s="192">
        <v>160.75</v>
      </c>
      <c r="F58" s="192">
        <v>173.88</v>
      </c>
      <c r="G58" s="192">
        <v>134.49</v>
      </c>
      <c r="H58" s="192">
        <v>0.84</v>
      </c>
      <c r="I58" s="199"/>
    </row>
    <row r="59" spans="2:10" s="52" customFormat="1" ht="9" customHeight="1">
      <c r="B59" s="102" t="s">
        <v>4</v>
      </c>
      <c r="C59" s="39" t="s">
        <v>116</v>
      </c>
      <c r="D59" s="191">
        <v>56.66</v>
      </c>
      <c r="E59" s="191">
        <v>28.65</v>
      </c>
      <c r="F59" s="191">
        <v>19.91</v>
      </c>
      <c r="G59" s="191">
        <v>65.33</v>
      </c>
      <c r="H59" s="191">
        <v>1.89</v>
      </c>
      <c r="I59" s="200"/>
    </row>
    <row r="60" spans="2:10" s="52" customFormat="1" ht="9" customHeight="1">
      <c r="B60" s="101" t="s">
        <v>5</v>
      </c>
      <c r="C60" s="113" t="s">
        <v>117</v>
      </c>
      <c r="D60" s="192">
        <v>59.63</v>
      </c>
      <c r="E60" s="192">
        <v>57.73</v>
      </c>
      <c r="F60" s="192">
        <v>17.059999999999999</v>
      </c>
      <c r="G60" s="192">
        <v>101.95</v>
      </c>
      <c r="H60" s="192">
        <v>0</v>
      </c>
      <c r="I60" s="199"/>
    </row>
    <row r="61" spans="2:10" s="52" customFormat="1" ht="9" customHeight="1">
      <c r="B61" s="233" t="s">
        <v>6</v>
      </c>
      <c r="C61" s="234" t="s">
        <v>118</v>
      </c>
      <c r="D61" s="256">
        <v>12.27</v>
      </c>
      <c r="E61" s="256">
        <v>40.92</v>
      </c>
      <c r="F61" s="256">
        <v>22.4</v>
      </c>
      <c r="G61" s="256">
        <v>97.67</v>
      </c>
      <c r="H61" s="256">
        <v>0.57999999999999996</v>
      </c>
      <c r="I61" s="199"/>
    </row>
    <row r="62" spans="2:10" s="52" customFormat="1" ht="9" customHeight="1">
      <c r="B62" s="236" t="s">
        <v>12</v>
      </c>
      <c r="C62" s="41" t="s">
        <v>119</v>
      </c>
      <c r="D62" s="257">
        <v>19.28</v>
      </c>
      <c r="E62" s="257">
        <v>65.14</v>
      </c>
      <c r="F62" s="257">
        <v>13.73</v>
      </c>
      <c r="G62" s="257">
        <v>65.98</v>
      </c>
      <c r="H62" s="257">
        <v>1.6</v>
      </c>
      <c r="I62" s="200"/>
    </row>
    <row r="63" spans="2:10" s="52" customFormat="1" ht="9" customHeight="1">
      <c r="B63" s="233" t="s">
        <v>13</v>
      </c>
      <c r="C63" s="234" t="s">
        <v>120</v>
      </c>
      <c r="D63" s="256">
        <v>84.88</v>
      </c>
      <c r="E63" s="256">
        <v>43.95</v>
      </c>
      <c r="F63" s="256">
        <v>8.3699999999999992</v>
      </c>
      <c r="G63" s="256">
        <v>132.65</v>
      </c>
      <c r="H63" s="256">
        <v>0.15</v>
      </c>
      <c r="I63" s="199"/>
    </row>
    <row r="64" spans="2:10" s="52" customFormat="1" ht="9" customHeight="1">
      <c r="B64" s="236" t="s">
        <v>14</v>
      </c>
      <c r="C64" s="41" t="s">
        <v>121</v>
      </c>
      <c r="D64" s="257">
        <v>35.5</v>
      </c>
      <c r="E64" s="257">
        <v>12.12</v>
      </c>
      <c r="F64" s="257">
        <v>1.03</v>
      </c>
      <c r="G64" s="257">
        <v>111.82</v>
      </c>
      <c r="H64" s="257">
        <v>0</v>
      </c>
      <c r="I64" s="200"/>
    </row>
    <row r="65" spans="1:247" s="52" customFormat="1" ht="9" customHeight="1">
      <c r="B65" s="233" t="s">
        <v>38</v>
      </c>
      <c r="C65" s="234" t="s">
        <v>122</v>
      </c>
      <c r="D65" s="256">
        <v>35.89</v>
      </c>
      <c r="E65" s="256">
        <v>18.489999999999998</v>
      </c>
      <c r="F65" s="256">
        <v>3.49</v>
      </c>
      <c r="G65" s="256">
        <v>77.13</v>
      </c>
      <c r="H65" s="256">
        <v>0</v>
      </c>
      <c r="I65" s="199"/>
    </row>
    <row r="66" spans="1:247" s="52" customFormat="1" ht="9" customHeight="1">
      <c r="B66" s="236" t="s">
        <v>147</v>
      </c>
      <c r="C66" s="41" t="s">
        <v>148</v>
      </c>
      <c r="D66" s="257">
        <v>26.6</v>
      </c>
      <c r="E66" s="257">
        <v>22.07</v>
      </c>
      <c r="F66" s="257">
        <v>8.02</v>
      </c>
      <c r="G66" s="257">
        <v>28.45</v>
      </c>
      <c r="H66" s="257">
        <v>0</v>
      </c>
      <c r="I66" s="199"/>
    </row>
    <row r="67" spans="1:247" s="52" customFormat="1" ht="9" customHeight="1">
      <c r="B67" s="233" t="s">
        <v>145</v>
      </c>
      <c r="C67" s="234" t="s">
        <v>146</v>
      </c>
      <c r="D67" s="256">
        <v>30.18</v>
      </c>
      <c r="E67" s="256">
        <v>32.119999999999997</v>
      </c>
      <c r="F67" s="256">
        <v>9.14</v>
      </c>
      <c r="G67" s="256">
        <v>92.73</v>
      </c>
      <c r="H67" s="256">
        <v>0</v>
      </c>
      <c r="I67" s="199"/>
    </row>
    <row r="68" spans="1:247" s="52" customFormat="1" ht="9" customHeight="1">
      <c r="B68" s="236" t="s">
        <v>15</v>
      </c>
      <c r="C68" s="41" t="s">
        <v>123</v>
      </c>
      <c r="D68" s="257">
        <v>40.479999999999997</v>
      </c>
      <c r="E68" s="257">
        <v>41.79</v>
      </c>
      <c r="F68" s="257">
        <v>11.47</v>
      </c>
      <c r="G68" s="257">
        <v>153.5</v>
      </c>
      <c r="H68" s="257">
        <v>2.73</v>
      </c>
      <c r="I68" s="200"/>
    </row>
    <row r="69" spans="1:247" s="157" customFormat="1" ht="18" customHeight="1">
      <c r="A69" s="79"/>
      <c r="B69" s="164" t="s">
        <v>2</v>
      </c>
      <c r="C69" s="165"/>
      <c r="D69" s="193">
        <v>60.97</v>
      </c>
      <c r="E69" s="193">
        <v>66.09</v>
      </c>
      <c r="F69" s="193">
        <v>27.19</v>
      </c>
      <c r="G69" s="194">
        <v>101.11</v>
      </c>
      <c r="H69" s="193">
        <v>0.71</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Abril 2014 y posiciones de juego al 30-04-2014</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U20" sqref="U20"/>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v>726142207</v>
      </c>
      <c r="E10" s="27">
        <v>868157382</v>
      </c>
      <c r="F10" s="27">
        <v>891488871</v>
      </c>
      <c r="G10" s="27"/>
      <c r="H10" s="27"/>
      <c r="I10" s="27"/>
      <c r="J10" s="27"/>
      <c r="K10" s="27"/>
      <c r="L10" s="27"/>
      <c r="M10" s="27"/>
      <c r="N10" s="27"/>
      <c r="O10" s="27">
        <f>SUM(C10:N10)</f>
        <v>3352613347</v>
      </c>
      <c r="P10" s="31">
        <v>6070910.3941208124</v>
      </c>
      <c r="Q10" s="23"/>
      <c r="T10" s="120"/>
      <c r="U10" s="105"/>
    </row>
    <row r="11" spans="1:21" s="3" customFormat="1">
      <c r="A11" s="21"/>
      <c r="B11" s="96" t="s">
        <v>3</v>
      </c>
      <c r="C11" s="26">
        <v>1921933862</v>
      </c>
      <c r="D11" s="26">
        <v>1641852179</v>
      </c>
      <c r="E11" s="26">
        <v>2014193379</v>
      </c>
      <c r="F11" s="26">
        <v>1825090041</v>
      </c>
      <c r="G11" s="26"/>
      <c r="H11" s="26"/>
      <c r="I11" s="26"/>
      <c r="J11" s="26"/>
      <c r="K11" s="26"/>
      <c r="L11" s="26"/>
      <c r="M11" s="26"/>
      <c r="N11" s="26"/>
      <c r="O11" s="26">
        <f t="shared" ref="O11:O25" si="0">SUM(C11:N11)</f>
        <v>7403069461</v>
      </c>
      <c r="P11" s="32">
        <v>13403108.204535343</v>
      </c>
      <c r="Q11" s="22"/>
      <c r="R11" s="4"/>
      <c r="T11" s="120"/>
      <c r="U11" s="105"/>
    </row>
    <row r="12" spans="1:21" s="3" customFormat="1">
      <c r="A12" s="21"/>
      <c r="B12" s="95" t="s">
        <v>76</v>
      </c>
      <c r="C12" s="27">
        <v>641218604</v>
      </c>
      <c r="D12" s="27">
        <v>567350120</v>
      </c>
      <c r="E12" s="27">
        <v>637510331</v>
      </c>
      <c r="F12" s="27">
        <v>599058046</v>
      </c>
      <c r="G12" s="27"/>
      <c r="H12" s="27"/>
      <c r="I12" s="27"/>
      <c r="J12" s="27"/>
      <c r="K12" s="27"/>
      <c r="L12" s="27"/>
      <c r="M12" s="27"/>
      <c r="N12" s="27"/>
      <c r="O12" s="27">
        <f t="shared" si="0"/>
        <v>2445137101</v>
      </c>
      <c r="P12" s="31">
        <v>4428087.1749463137</v>
      </c>
      <c r="Q12" s="22"/>
      <c r="R12" s="4"/>
      <c r="T12" s="120"/>
      <c r="U12" s="105"/>
    </row>
    <row r="13" spans="1:21" s="3" customFormat="1">
      <c r="A13" s="21"/>
      <c r="B13" s="97" t="s">
        <v>35</v>
      </c>
      <c r="C13" s="28">
        <v>492618494</v>
      </c>
      <c r="D13" s="28">
        <v>591845694</v>
      </c>
      <c r="E13" s="28">
        <v>413370921</v>
      </c>
      <c r="F13" s="28">
        <v>354721501</v>
      </c>
      <c r="G13" s="28"/>
      <c r="H13" s="28"/>
      <c r="I13" s="28"/>
      <c r="J13" s="28"/>
      <c r="K13" s="28"/>
      <c r="L13" s="28"/>
      <c r="M13" s="28"/>
      <c r="N13" s="28"/>
      <c r="O13" s="28">
        <f t="shared" si="0"/>
        <v>1852556610</v>
      </c>
      <c r="P13" s="32">
        <v>3357511.1754218116</v>
      </c>
      <c r="Q13" s="22"/>
      <c r="R13" s="4"/>
      <c r="T13" s="120"/>
      <c r="U13" s="105"/>
    </row>
    <row r="14" spans="1:21" s="3" customFormat="1">
      <c r="A14" s="21"/>
      <c r="B14" s="95" t="s">
        <v>124</v>
      </c>
      <c r="C14" s="29">
        <v>2147235949</v>
      </c>
      <c r="D14" s="29">
        <v>1954220105</v>
      </c>
      <c r="E14" s="29">
        <v>2532560163</v>
      </c>
      <c r="F14" s="29">
        <v>2280755379</v>
      </c>
      <c r="G14" s="29"/>
      <c r="H14" s="29"/>
      <c r="I14" s="29"/>
      <c r="J14" s="29"/>
      <c r="K14" s="29"/>
      <c r="L14" s="29"/>
      <c r="M14" s="29"/>
      <c r="N14" s="29"/>
      <c r="O14" s="29">
        <f t="shared" si="0"/>
        <v>8914771596</v>
      </c>
      <c r="P14" s="31">
        <v>16126963.183510965</v>
      </c>
      <c r="Q14" s="22"/>
      <c r="R14" s="4"/>
      <c r="T14" s="120"/>
      <c r="U14" s="105"/>
    </row>
    <row r="15" spans="1:21" s="3" customFormat="1">
      <c r="A15" s="21"/>
      <c r="B15" s="97" t="s">
        <v>16</v>
      </c>
      <c r="C15" s="30">
        <v>6020236331</v>
      </c>
      <c r="D15" s="30">
        <v>5109745547</v>
      </c>
      <c r="E15" s="30">
        <v>6382987971</v>
      </c>
      <c r="F15" s="30">
        <v>5486959029</v>
      </c>
      <c r="G15" s="30"/>
      <c r="H15" s="30"/>
      <c r="I15" s="30"/>
      <c r="J15" s="30"/>
      <c r="K15" s="30"/>
      <c r="L15" s="30"/>
      <c r="M15" s="30"/>
      <c r="N15" s="30"/>
      <c r="O15" s="30">
        <f t="shared" si="0"/>
        <v>22999928878</v>
      </c>
      <c r="P15" s="32">
        <v>41640134.847881511</v>
      </c>
      <c r="Q15" s="22"/>
      <c r="R15" s="4"/>
      <c r="T15" s="120"/>
      <c r="U15" s="105"/>
    </row>
    <row r="16" spans="1:21" s="3" customFormat="1">
      <c r="A16" s="21"/>
      <c r="B16" s="95" t="s">
        <v>4</v>
      </c>
      <c r="C16" s="27">
        <v>482183120</v>
      </c>
      <c r="D16" s="27">
        <v>454541496</v>
      </c>
      <c r="E16" s="27">
        <v>483591322</v>
      </c>
      <c r="F16" s="27">
        <v>348309104</v>
      </c>
      <c r="G16" s="27"/>
      <c r="H16" s="27"/>
      <c r="I16" s="27"/>
      <c r="J16" s="27"/>
      <c r="K16" s="27"/>
      <c r="L16" s="27"/>
      <c r="M16" s="27"/>
      <c r="N16" s="27"/>
      <c r="O16" s="27">
        <f t="shared" si="0"/>
        <v>1768625042</v>
      </c>
      <c r="P16" s="31">
        <v>3203398.1238938211</v>
      </c>
      <c r="Q16" s="22"/>
      <c r="R16" s="4"/>
      <c r="T16" s="120"/>
      <c r="U16" s="105"/>
    </row>
    <row r="17" spans="1:21" s="3" customFormat="1">
      <c r="A17" s="21"/>
      <c r="B17" s="97" t="s">
        <v>5</v>
      </c>
      <c r="C17" s="30">
        <v>821911832</v>
      </c>
      <c r="D17" s="30">
        <v>796163364</v>
      </c>
      <c r="E17" s="30">
        <v>890477529</v>
      </c>
      <c r="F17" s="30">
        <v>885790895</v>
      </c>
      <c r="G17" s="30"/>
      <c r="H17" s="30"/>
      <c r="I17" s="30"/>
      <c r="J17" s="30"/>
      <c r="K17" s="30"/>
      <c r="L17" s="30"/>
      <c r="M17" s="30"/>
      <c r="N17" s="30"/>
      <c r="O17" s="30">
        <f t="shared" si="0"/>
        <v>3394343620</v>
      </c>
      <c r="P17" s="32">
        <v>6142889.328660829</v>
      </c>
      <c r="Q17" s="22"/>
      <c r="R17" s="4"/>
      <c r="T17" s="120"/>
      <c r="U17" s="105"/>
    </row>
    <row r="18" spans="1:21" s="3" customFormat="1">
      <c r="A18" s="21"/>
      <c r="B18" s="95" t="s">
        <v>6</v>
      </c>
      <c r="C18" s="27">
        <v>2372579720</v>
      </c>
      <c r="D18" s="27">
        <v>2053080792</v>
      </c>
      <c r="E18" s="27">
        <v>2309563829</v>
      </c>
      <c r="F18" s="27">
        <v>2462700334</v>
      </c>
      <c r="G18" s="27"/>
      <c r="H18" s="27"/>
      <c r="I18" s="27"/>
      <c r="J18" s="27"/>
      <c r="K18" s="27"/>
      <c r="L18" s="27"/>
      <c r="M18" s="27"/>
      <c r="N18" s="27"/>
      <c r="O18" s="27">
        <f t="shared" si="0"/>
        <v>9197924675</v>
      </c>
      <c r="P18" s="31">
        <v>16657439.626082156</v>
      </c>
      <c r="Q18" s="22"/>
      <c r="R18" s="4"/>
      <c r="T18" s="120"/>
      <c r="U18" s="105"/>
    </row>
    <row r="19" spans="1:21" s="3" customFormat="1">
      <c r="A19" s="21"/>
      <c r="B19" s="97" t="s">
        <v>39</v>
      </c>
      <c r="C19" s="30">
        <v>301505754</v>
      </c>
      <c r="D19" s="30">
        <v>328887448</v>
      </c>
      <c r="E19" s="30">
        <v>318728265</v>
      </c>
      <c r="F19" s="30">
        <v>275642421</v>
      </c>
      <c r="G19" s="30"/>
      <c r="H19" s="30"/>
      <c r="I19" s="30"/>
      <c r="J19" s="30"/>
      <c r="K19" s="30"/>
      <c r="L19" s="30"/>
      <c r="M19" s="30"/>
      <c r="N19" s="30"/>
      <c r="O19" s="30">
        <f t="shared" si="0"/>
        <v>1224763888</v>
      </c>
      <c r="P19" s="32">
        <v>2216907.150454002</v>
      </c>
      <c r="Q19" s="22"/>
      <c r="R19" s="4"/>
      <c r="T19" s="120"/>
      <c r="U19" s="105"/>
    </row>
    <row r="20" spans="1:21" s="3" customFormat="1">
      <c r="A20" s="21"/>
      <c r="B20" s="95" t="s">
        <v>13</v>
      </c>
      <c r="C20" s="27">
        <v>1434899722</v>
      </c>
      <c r="D20" s="27">
        <v>1348645361</v>
      </c>
      <c r="E20" s="27">
        <v>1522350720</v>
      </c>
      <c r="F20" s="27">
        <v>1581907914</v>
      </c>
      <c r="G20" s="27"/>
      <c r="H20" s="27"/>
      <c r="I20" s="27"/>
      <c r="J20" s="27"/>
      <c r="K20" s="27"/>
      <c r="L20" s="27"/>
      <c r="M20" s="27"/>
      <c r="N20" s="27"/>
      <c r="O20" s="27">
        <f t="shared" si="0"/>
        <v>5887803717</v>
      </c>
      <c r="P20" s="31">
        <v>10656586.777067017</v>
      </c>
      <c r="Q20" s="22"/>
      <c r="R20" s="4"/>
      <c r="T20" s="120"/>
      <c r="U20" s="105"/>
    </row>
    <row r="21" spans="1:21" s="3" customFormat="1">
      <c r="A21" s="21"/>
      <c r="B21" s="97" t="s">
        <v>14</v>
      </c>
      <c r="C21" s="30">
        <v>729796439</v>
      </c>
      <c r="D21" s="30">
        <v>818362180</v>
      </c>
      <c r="E21" s="30">
        <v>766493600</v>
      </c>
      <c r="F21" s="30">
        <v>750991893</v>
      </c>
      <c r="G21" s="30"/>
      <c r="H21" s="30"/>
      <c r="I21" s="30"/>
      <c r="J21" s="30"/>
      <c r="K21" s="30"/>
      <c r="L21" s="30"/>
      <c r="M21" s="30"/>
      <c r="N21" s="30"/>
      <c r="O21" s="30">
        <f t="shared" si="0"/>
        <v>3065644112</v>
      </c>
      <c r="P21" s="32">
        <v>5548473.205616097</v>
      </c>
      <c r="Q21" s="22"/>
      <c r="R21" s="4"/>
      <c r="T21" s="120"/>
      <c r="U21" s="105"/>
    </row>
    <row r="22" spans="1:21" s="3" customFormat="1">
      <c r="A22" s="21"/>
      <c r="B22" s="95" t="s">
        <v>38</v>
      </c>
      <c r="C22" s="27">
        <v>538818676</v>
      </c>
      <c r="D22" s="27">
        <v>478456901</v>
      </c>
      <c r="E22" s="27">
        <v>490272938</v>
      </c>
      <c r="F22" s="27">
        <v>484388873</v>
      </c>
      <c r="G22" s="27"/>
      <c r="H22" s="27"/>
      <c r="I22" s="27"/>
      <c r="J22" s="27"/>
      <c r="K22" s="27"/>
      <c r="L22" s="27"/>
      <c r="M22" s="27"/>
      <c r="N22" s="27"/>
      <c r="O22" s="27">
        <f t="shared" si="0"/>
        <v>1991937388</v>
      </c>
      <c r="P22" s="31">
        <v>3609193.3246252104</v>
      </c>
      <c r="Q22" s="22"/>
      <c r="R22" s="4"/>
      <c r="T22" s="120"/>
      <c r="U22" s="105"/>
    </row>
    <row r="23" spans="1:21" s="3" customFormat="1">
      <c r="A23" s="21"/>
      <c r="B23" s="97" t="s">
        <v>147</v>
      </c>
      <c r="C23" s="30">
        <v>220032612</v>
      </c>
      <c r="D23" s="30">
        <v>269847285</v>
      </c>
      <c r="E23" s="30">
        <v>240039306</v>
      </c>
      <c r="F23" s="30">
        <v>160527421</v>
      </c>
      <c r="G23" s="30"/>
      <c r="H23" s="30"/>
      <c r="I23" s="30"/>
      <c r="J23" s="30"/>
      <c r="K23" s="30"/>
      <c r="L23" s="30"/>
      <c r="M23" s="30"/>
      <c r="N23" s="30"/>
      <c r="O23" s="30">
        <f t="shared" si="0"/>
        <v>890446624</v>
      </c>
      <c r="P23" s="32">
        <v>1611597.3756418619</v>
      </c>
      <c r="Q23" s="22"/>
      <c r="R23" s="4"/>
      <c r="T23" s="120"/>
      <c r="U23" s="105"/>
    </row>
    <row r="24" spans="1:21" s="3" customFormat="1">
      <c r="A24" s="21"/>
      <c r="B24" s="95" t="s">
        <v>145</v>
      </c>
      <c r="C24" s="27">
        <v>272445762</v>
      </c>
      <c r="D24" s="27">
        <v>248392034</v>
      </c>
      <c r="E24" s="27">
        <v>297398361</v>
      </c>
      <c r="F24" s="27">
        <v>267416867</v>
      </c>
      <c r="G24" s="27"/>
      <c r="H24" s="27"/>
      <c r="I24" s="27"/>
      <c r="J24" s="27"/>
      <c r="K24" s="27"/>
      <c r="L24" s="27"/>
      <c r="M24" s="27"/>
      <c r="N24" s="27"/>
      <c r="O24" s="27">
        <f t="shared" si="0"/>
        <v>1085653024</v>
      </c>
      <c r="P24" s="31">
        <v>1964943.2650063625</v>
      </c>
      <c r="Q24" s="22"/>
      <c r="R24" s="4"/>
      <c r="T24" s="120"/>
      <c r="U24" s="105"/>
    </row>
    <row r="25" spans="1:21" s="3" customFormat="1">
      <c r="A25" s="21"/>
      <c r="B25" s="97" t="s">
        <v>15</v>
      </c>
      <c r="C25" s="30">
        <v>1082935048</v>
      </c>
      <c r="D25" s="30">
        <v>985615427</v>
      </c>
      <c r="E25" s="30">
        <v>1170618588</v>
      </c>
      <c r="F25" s="30">
        <v>1168377150</v>
      </c>
      <c r="G25" s="30"/>
      <c r="H25" s="30"/>
      <c r="I25" s="30"/>
      <c r="J25" s="30"/>
      <c r="K25" s="30"/>
      <c r="L25" s="30"/>
      <c r="M25" s="30"/>
      <c r="N25" s="30"/>
      <c r="O25" s="30">
        <f t="shared" si="0"/>
        <v>4407546213</v>
      </c>
      <c r="P25" s="32">
        <v>7976994.6486704163</v>
      </c>
      <c r="Q25" s="22"/>
      <c r="R25" s="4"/>
      <c r="T25" s="120"/>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79882765296</v>
      </c>
      <c r="P26" s="88">
        <f>SUM(P10:P25)</f>
        <v>144615137.80613452</v>
      </c>
      <c r="Q26" s="22"/>
      <c r="R26" s="4"/>
      <c r="T26" s="120"/>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0</v>
      </c>
      <c r="H27" s="88">
        <f t="shared" si="3"/>
        <v>0</v>
      </c>
      <c r="I27" s="88">
        <f t="shared" si="3"/>
        <v>0</v>
      </c>
      <c r="J27" s="88">
        <f t="shared" si="3"/>
        <v>0</v>
      </c>
      <c r="K27" s="88">
        <f t="shared" si="3"/>
        <v>0</v>
      </c>
      <c r="L27" s="88">
        <f t="shared" si="3"/>
        <v>0</v>
      </c>
      <c r="M27" s="88">
        <f t="shared" si="3"/>
        <v>0</v>
      </c>
      <c r="N27" s="88">
        <f t="shared" si="3"/>
        <v>0</v>
      </c>
      <c r="O27" s="88">
        <f>SUM(C27:N27)</f>
        <v>144615137.80613452</v>
      </c>
      <c r="P27" s="88"/>
      <c r="Q27" s="22"/>
      <c r="R27" s="4"/>
      <c r="U27" s="105"/>
    </row>
    <row r="28" spans="1:21" ht="18" customHeight="1">
      <c r="A28" s="21"/>
      <c r="B28" s="88" t="s">
        <v>30</v>
      </c>
      <c r="C28" s="106">
        <v>537.02954545454543</v>
      </c>
      <c r="D28" s="106">
        <v>554.4085</v>
      </c>
      <c r="E28" s="106">
        <v>563.84333333333336</v>
      </c>
      <c r="F28" s="89">
        <v>554.6409523809524</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3" zoomScale="130" zoomScaleNormal="130" zoomScalePageLayoutView="90" workbookViewId="0">
      <selection activeCell="F28" sqref="F28"/>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c r="H10" s="39"/>
      <c r="I10" s="39"/>
      <c r="J10" s="39"/>
      <c r="K10" s="39"/>
      <c r="L10" s="39"/>
      <c r="M10" s="39"/>
      <c r="N10" s="39"/>
      <c r="O10" s="39">
        <f>SUM(C10:N10)</f>
        <v>542246458</v>
      </c>
      <c r="P10" s="39">
        <v>982211.76</v>
      </c>
      <c r="Q10" s="23"/>
      <c r="R10" s="6"/>
    </row>
    <row r="11" spans="1:19" s="3" customFormat="1" ht="9">
      <c r="A11" s="6"/>
      <c r="B11" s="99" t="s">
        <v>3</v>
      </c>
      <c r="C11" s="41">
        <v>313323672</v>
      </c>
      <c r="D11" s="41">
        <v>267744802</v>
      </c>
      <c r="E11" s="41">
        <v>328364299</v>
      </c>
      <c r="F11" s="41">
        <v>294468309</v>
      </c>
      <c r="G11" s="41"/>
      <c r="H11" s="41"/>
      <c r="I11" s="41"/>
      <c r="J11" s="41"/>
      <c r="K11" s="41"/>
      <c r="L11" s="41"/>
      <c r="M11" s="41"/>
      <c r="N11" s="41"/>
      <c r="O11" s="41">
        <f t="shared" ref="O11:O25" si="0">SUM(C11:N11)</f>
        <v>1203901082</v>
      </c>
      <c r="P11" s="41">
        <v>2179661.16</v>
      </c>
      <c r="Q11" s="22"/>
      <c r="R11" s="6"/>
      <c r="S11" s="1"/>
    </row>
    <row r="12" spans="1:19" s="3" customFormat="1" ht="9">
      <c r="A12" s="6"/>
      <c r="B12" s="95" t="s">
        <v>76</v>
      </c>
      <c r="C12" s="39">
        <v>100245638</v>
      </c>
      <c r="D12" s="39">
        <v>88697325</v>
      </c>
      <c r="E12" s="39">
        <v>99665901</v>
      </c>
      <c r="F12" s="39">
        <v>93654419</v>
      </c>
      <c r="G12" s="39"/>
      <c r="H12" s="39"/>
      <c r="I12" s="39"/>
      <c r="J12" s="39"/>
      <c r="K12" s="39"/>
      <c r="L12" s="39"/>
      <c r="M12" s="39"/>
      <c r="N12" s="39"/>
      <c r="O12" s="39">
        <f t="shared" si="0"/>
        <v>382263283</v>
      </c>
      <c r="P12" s="39">
        <v>692270.04</v>
      </c>
      <c r="Q12" s="22"/>
      <c r="R12" s="6"/>
      <c r="S12" s="1"/>
    </row>
    <row r="13" spans="1:19" s="3" customFormat="1" ht="9">
      <c r="A13" s="6"/>
      <c r="B13" s="99" t="s">
        <v>35</v>
      </c>
      <c r="C13" s="41">
        <v>82793024</v>
      </c>
      <c r="D13" s="41">
        <v>99469865</v>
      </c>
      <c r="E13" s="41">
        <v>69474104</v>
      </c>
      <c r="F13" s="41">
        <v>59617059</v>
      </c>
      <c r="G13" s="41"/>
      <c r="H13" s="41"/>
      <c r="I13" s="41"/>
      <c r="J13" s="41"/>
      <c r="K13" s="41"/>
      <c r="L13" s="41"/>
      <c r="M13" s="41"/>
      <c r="N13" s="41"/>
      <c r="O13" s="41">
        <f t="shared" si="0"/>
        <v>311354052</v>
      </c>
      <c r="P13" s="41">
        <v>564287.59</v>
      </c>
      <c r="Q13" s="22"/>
      <c r="R13" s="6"/>
      <c r="S13" s="1"/>
    </row>
    <row r="14" spans="1:19" s="3" customFormat="1" ht="9">
      <c r="A14" s="6"/>
      <c r="B14" s="102" t="s">
        <v>124</v>
      </c>
      <c r="C14" s="39">
        <v>360879991</v>
      </c>
      <c r="D14" s="39">
        <v>328440354</v>
      </c>
      <c r="E14" s="39">
        <v>425640364</v>
      </c>
      <c r="F14" s="39">
        <v>383320232</v>
      </c>
      <c r="G14" s="39"/>
      <c r="H14" s="39"/>
      <c r="I14" s="39"/>
      <c r="J14" s="39"/>
      <c r="K14" s="39"/>
      <c r="L14" s="39"/>
      <c r="M14" s="39"/>
      <c r="N14" s="39"/>
      <c r="O14" s="39">
        <f t="shared" si="0"/>
        <v>1498280941</v>
      </c>
      <c r="P14" s="39">
        <v>2710413.99</v>
      </c>
      <c r="Q14" s="22"/>
      <c r="R14" s="6"/>
      <c r="S14" s="1"/>
    </row>
    <row r="15" spans="1:19" s="3" customFormat="1" ht="9">
      <c r="A15" s="6"/>
      <c r="B15" s="99" t="s">
        <v>16</v>
      </c>
      <c r="C15" s="41">
        <v>1011804425</v>
      </c>
      <c r="D15" s="41">
        <v>858780764</v>
      </c>
      <c r="E15" s="41">
        <v>1072771088</v>
      </c>
      <c r="F15" s="41">
        <v>922177988</v>
      </c>
      <c r="G15" s="41"/>
      <c r="H15" s="41"/>
      <c r="I15" s="41"/>
      <c r="J15" s="41"/>
      <c r="K15" s="41"/>
      <c r="L15" s="41"/>
      <c r="M15" s="41"/>
      <c r="N15" s="41"/>
      <c r="O15" s="41">
        <f t="shared" si="0"/>
        <v>3865534265</v>
      </c>
      <c r="P15" s="41">
        <v>6998341.9900000002</v>
      </c>
      <c r="Q15" s="22"/>
      <c r="R15" s="6"/>
      <c r="S15" s="1"/>
    </row>
    <row r="16" spans="1:19" s="3" customFormat="1" ht="9">
      <c r="A16" s="6"/>
      <c r="B16" s="98" t="s">
        <v>4</v>
      </c>
      <c r="C16" s="39">
        <v>81039180</v>
      </c>
      <c r="D16" s="39">
        <v>76393529</v>
      </c>
      <c r="E16" s="39">
        <v>81275852</v>
      </c>
      <c r="F16" s="39">
        <v>58539345</v>
      </c>
      <c r="G16" s="39"/>
      <c r="H16" s="39"/>
      <c r="I16" s="39"/>
      <c r="J16" s="39"/>
      <c r="K16" s="39"/>
      <c r="L16" s="39"/>
      <c r="M16" s="39"/>
      <c r="N16" s="39"/>
      <c r="O16" s="39">
        <f t="shared" si="0"/>
        <v>297247906</v>
      </c>
      <c r="P16" s="39">
        <v>538386.24</v>
      </c>
      <c r="Q16" s="22"/>
      <c r="R16" s="6"/>
      <c r="S16" s="1"/>
    </row>
    <row r="17" spans="1:19" s="3" customFormat="1" ht="9">
      <c r="A17" s="6"/>
      <c r="B17" s="99" t="s">
        <v>5</v>
      </c>
      <c r="C17" s="41">
        <v>136755078</v>
      </c>
      <c r="D17" s="41">
        <v>132470879</v>
      </c>
      <c r="E17" s="41">
        <v>148163488</v>
      </c>
      <c r="F17" s="41">
        <v>147383695</v>
      </c>
      <c r="G17" s="41"/>
      <c r="H17" s="41"/>
      <c r="I17" s="41"/>
      <c r="J17" s="41"/>
      <c r="K17" s="41"/>
      <c r="L17" s="41"/>
      <c r="M17" s="41"/>
      <c r="N17" s="41"/>
      <c r="O17" s="41">
        <f t="shared" si="0"/>
        <v>564773140</v>
      </c>
      <c r="P17" s="41">
        <v>1022094.19</v>
      </c>
      <c r="Q17" s="22"/>
      <c r="R17" s="6"/>
      <c r="S17" s="1"/>
    </row>
    <row r="18" spans="1:19" s="3" customFormat="1" ht="9">
      <c r="A18" s="6"/>
      <c r="B18" s="98" t="s">
        <v>6</v>
      </c>
      <c r="C18" s="39">
        <v>382802778</v>
      </c>
      <c r="D18" s="39">
        <v>331253371</v>
      </c>
      <c r="E18" s="39">
        <v>372635508</v>
      </c>
      <c r="F18" s="39">
        <v>413071417</v>
      </c>
      <c r="G18" s="39"/>
      <c r="H18" s="39"/>
      <c r="I18" s="39"/>
      <c r="J18" s="39"/>
      <c r="K18" s="39"/>
      <c r="L18" s="39"/>
      <c r="M18" s="39"/>
      <c r="N18" s="39"/>
      <c r="O18" s="39">
        <f t="shared" si="0"/>
        <v>1499763074</v>
      </c>
      <c r="P18" s="39">
        <v>2715944.28</v>
      </c>
      <c r="Q18" s="22"/>
      <c r="R18" s="6"/>
      <c r="S18" s="1"/>
    </row>
    <row r="19" spans="1:19" s="3" customFormat="1" ht="9">
      <c r="A19" s="6"/>
      <c r="B19" s="99" t="s">
        <v>12</v>
      </c>
      <c r="C19" s="41">
        <v>50166504</v>
      </c>
      <c r="D19" s="41">
        <v>54722449</v>
      </c>
      <c r="E19" s="41">
        <v>53032098</v>
      </c>
      <c r="F19" s="41">
        <v>45863193</v>
      </c>
      <c r="G19" s="41"/>
      <c r="H19" s="41"/>
      <c r="I19" s="41"/>
      <c r="J19" s="41"/>
      <c r="K19" s="41"/>
      <c r="L19" s="41"/>
      <c r="M19" s="41"/>
      <c r="N19" s="41"/>
      <c r="O19" s="41">
        <f t="shared" si="0"/>
        <v>203784244</v>
      </c>
      <c r="P19" s="41">
        <v>368863.54</v>
      </c>
      <c r="Q19" s="22"/>
      <c r="R19" s="6"/>
      <c r="S19" s="1"/>
    </row>
    <row r="20" spans="1:19" s="3" customFormat="1" ht="9">
      <c r="A20" s="6"/>
      <c r="B20" s="98" t="s">
        <v>13</v>
      </c>
      <c r="C20" s="39">
        <v>235854106</v>
      </c>
      <c r="D20" s="39">
        <v>221676498</v>
      </c>
      <c r="E20" s="39">
        <v>250228404</v>
      </c>
      <c r="F20" s="39">
        <v>262410607</v>
      </c>
      <c r="G20" s="39"/>
      <c r="H20" s="39"/>
      <c r="I20" s="39"/>
      <c r="J20" s="39"/>
      <c r="K20" s="39"/>
      <c r="L20" s="39"/>
      <c r="M20" s="39"/>
      <c r="N20" s="39"/>
      <c r="O20" s="39">
        <f t="shared" si="0"/>
        <v>970169615</v>
      </c>
      <c r="P20" s="39">
        <v>1755934.63</v>
      </c>
      <c r="Q20" s="22"/>
      <c r="R20" s="6"/>
      <c r="S20" s="1"/>
    </row>
    <row r="21" spans="1:19" s="3" customFormat="1" ht="9">
      <c r="A21" s="6"/>
      <c r="B21" s="99" t="s">
        <v>14</v>
      </c>
      <c r="C21" s="41">
        <v>122654864</v>
      </c>
      <c r="D21" s="41">
        <v>137539862</v>
      </c>
      <c r="E21" s="41">
        <v>128822454</v>
      </c>
      <c r="F21" s="41">
        <v>126217125</v>
      </c>
      <c r="G21" s="41"/>
      <c r="H21" s="41"/>
      <c r="I21" s="41"/>
      <c r="J21" s="41"/>
      <c r="K21" s="41"/>
      <c r="L21" s="41"/>
      <c r="M21" s="41"/>
      <c r="N21" s="41"/>
      <c r="O21" s="41">
        <f t="shared" si="0"/>
        <v>515234305</v>
      </c>
      <c r="P21" s="41">
        <v>932516.5</v>
      </c>
      <c r="Q21" s="22"/>
      <c r="R21" s="6"/>
      <c r="S21" s="1"/>
    </row>
    <row r="22" spans="1:19" s="3" customFormat="1" ht="9">
      <c r="A22" s="6"/>
      <c r="B22" s="98" t="s">
        <v>38</v>
      </c>
      <c r="C22" s="39">
        <v>89652183</v>
      </c>
      <c r="D22" s="39">
        <v>79608795</v>
      </c>
      <c r="E22" s="39">
        <v>81574825</v>
      </c>
      <c r="F22" s="39">
        <v>80595796</v>
      </c>
      <c r="G22" s="39"/>
      <c r="H22" s="39"/>
      <c r="I22" s="39"/>
      <c r="J22" s="39"/>
      <c r="K22" s="39"/>
      <c r="L22" s="39"/>
      <c r="M22" s="39"/>
      <c r="N22" s="39"/>
      <c r="O22" s="39">
        <f t="shared" si="0"/>
        <v>331431599</v>
      </c>
      <c r="P22" s="39">
        <v>600521.25</v>
      </c>
      <c r="Q22" s="22"/>
      <c r="R22" s="6"/>
      <c r="S22" s="1"/>
    </row>
    <row r="23" spans="1:19" s="3" customFormat="1" ht="9">
      <c r="A23" s="6"/>
      <c r="B23" s="99" t="s">
        <v>147</v>
      </c>
      <c r="C23" s="41">
        <v>36980271</v>
      </c>
      <c r="D23" s="41">
        <v>45352485</v>
      </c>
      <c r="E23" s="41">
        <v>40342741</v>
      </c>
      <c r="F23" s="41">
        <v>26979398</v>
      </c>
      <c r="G23" s="41"/>
      <c r="H23" s="41"/>
      <c r="I23" s="41"/>
      <c r="J23" s="41"/>
      <c r="K23" s="41"/>
      <c r="L23" s="41"/>
      <c r="M23" s="41"/>
      <c r="N23" s="41"/>
      <c r="O23" s="41">
        <f t="shared" si="0"/>
        <v>149654895</v>
      </c>
      <c r="P23" s="41">
        <v>270856.71000000002</v>
      </c>
      <c r="Q23" s="22"/>
      <c r="R23" s="6"/>
      <c r="S23" s="1"/>
    </row>
    <row r="24" spans="1:19" s="3" customFormat="1" ht="9">
      <c r="A24" s="6"/>
      <c r="B24" s="98" t="s">
        <v>145</v>
      </c>
      <c r="C24" s="39">
        <v>45789204</v>
      </c>
      <c r="D24" s="39">
        <v>41746560</v>
      </c>
      <c r="E24" s="39">
        <v>49982918</v>
      </c>
      <c r="F24" s="39">
        <v>44944011</v>
      </c>
      <c r="G24" s="39"/>
      <c r="H24" s="39"/>
      <c r="I24" s="39"/>
      <c r="J24" s="39"/>
      <c r="K24" s="39"/>
      <c r="L24" s="39"/>
      <c r="M24" s="39"/>
      <c r="N24" s="39"/>
      <c r="O24" s="39">
        <f t="shared" si="0"/>
        <v>182462693</v>
      </c>
      <c r="P24" s="39">
        <v>330242.57</v>
      </c>
      <c r="Q24" s="22"/>
      <c r="R24" s="6"/>
      <c r="S24" s="1"/>
    </row>
    <row r="25" spans="1:19" s="3" customFormat="1" ht="9">
      <c r="A25" s="6"/>
      <c r="B25" s="99" t="s">
        <v>15</v>
      </c>
      <c r="C25" s="41">
        <v>173451614</v>
      </c>
      <c r="D25" s="41">
        <v>157864118</v>
      </c>
      <c r="E25" s="41">
        <v>187495717</v>
      </c>
      <c r="F25" s="41">
        <v>187136710</v>
      </c>
      <c r="G25" s="41"/>
      <c r="H25" s="41"/>
      <c r="I25" s="41"/>
      <c r="J25" s="41"/>
      <c r="K25" s="41"/>
      <c r="L25" s="41"/>
      <c r="M25" s="41"/>
      <c r="N25" s="41"/>
      <c r="O25" s="41">
        <f t="shared" si="0"/>
        <v>705948159</v>
      </c>
      <c r="P25" s="41">
        <v>1277659.81</v>
      </c>
      <c r="Q25" s="22"/>
      <c r="R25" s="6"/>
      <c r="S25" s="1"/>
    </row>
    <row r="26" spans="1:19" s="3" customFormat="1" ht="9">
      <c r="A26" s="6"/>
      <c r="B26" s="90" t="s">
        <v>2</v>
      </c>
      <c r="C26" s="90">
        <f t="shared" ref="C26:P26" si="1">SUM(C10:C25)</f>
        <v>3368289422</v>
      </c>
      <c r="D26" s="90">
        <f t="shared" si="1"/>
        <v>3036833839</v>
      </c>
      <c r="E26" s="90">
        <f t="shared" si="1"/>
        <v>3527047172</v>
      </c>
      <c r="F26" s="90">
        <f t="shared" si="1"/>
        <v>3291879278</v>
      </c>
      <c r="G26" s="90">
        <f t="shared" si="1"/>
        <v>0</v>
      </c>
      <c r="H26" s="90">
        <f t="shared" si="1"/>
        <v>0</v>
      </c>
      <c r="I26" s="90">
        <f t="shared" si="1"/>
        <v>0</v>
      </c>
      <c r="J26" s="90">
        <f t="shared" si="1"/>
        <v>0</v>
      </c>
      <c r="K26" s="90">
        <f t="shared" si="1"/>
        <v>0</v>
      </c>
      <c r="L26" s="90">
        <f t="shared" si="1"/>
        <v>0</v>
      </c>
      <c r="M26" s="90">
        <f t="shared" si="1"/>
        <v>0</v>
      </c>
      <c r="N26" s="90">
        <f t="shared" si="1"/>
        <v>0</v>
      </c>
      <c r="O26" s="90">
        <f t="shared" si="1"/>
        <v>13224049711</v>
      </c>
      <c r="P26" s="90">
        <f t="shared" si="1"/>
        <v>23940206.25</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0</v>
      </c>
      <c r="H27" s="90">
        <f t="shared" si="2"/>
        <v>0</v>
      </c>
      <c r="I27" s="90">
        <f t="shared" si="2"/>
        <v>0</v>
      </c>
      <c r="J27" s="90">
        <f t="shared" si="2"/>
        <v>0</v>
      </c>
      <c r="K27" s="90">
        <f t="shared" si="2"/>
        <v>0</v>
      </c>
      <c r="L27" s="90">
        <f t="shared" si="2"/>
        <v>0</v>
      </c>
      <c r="M27" s="90">
        <f t="shared" si="2"/>
        <v>0</v>
      </c>
      <c r="N27" s="90">
        <f t="shared" si="2"/>
        <v>0</v>
      </c>
      <c r="O27" s="90">
        <f>SUM(C27:N27)</f>
        <v>23940206.225420374</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c r="H32" s="38"/>
      <c r="I32" s="38"/>
      <c r="J32" s="38"/>
      <c r="K32" s="38"/>
      <c r="L32" s="38"/>
      <c r="M32" s="38"/>
      <c r="N32" s="38"/>
      <c r="O32" s="115">
        <f>SUM(C32:N32)</f>
        <v>535291207</v>
      </c>
      <c r="P32" s="114">
        <v>969305.02</v>
      </c>
      <c r="Q32" s="23"/>
      <c r="R32" s="6"/>
    </row>
    <row r="33" spans="1:19" s="1" customFormat="1" ht="9">
      <c r="A33" s="6"/>
      <c r="B33" s="101" t="s">
        <v>3</v>
      </c>
      <c r="C33" s="113">
        <v>306863390</v>
      </c>
      <c r="D33" s="113">
        <v>244456106</v>
      </c>
      <c r="E33" s="113">
        <v>321593901</v>
      </c>
      <c r="F33" s="113">
        <v>291400931</v>
      </c>
      <c r="G33" s="113"/>
      <c r="H33" s="113"/>
      <c r="I33" s="113"/>
      <c r="J33" s="113"/>
      <c r="K33" s="113"/>
      <c r="L33" s="113"/>
      <c r="M33" s="113"/>
      <c r="N33" s="113"/>
      <c r="O33" s="113">
        <f t="shared" ref="O33:O47" si="3">SUM(C33:N33)</f>
        <v>1164314328</v>
      </c>
      <c r="P33" s="113">
        <v>2108087.15</v>
      </c>
      <c r="Q33" s="23"/>
      <c r="R33" s="6"/>
    </row>
    <row r="34" spans="1:19" s="3" customFormat="1" ht="9">
      <c r="A34" s="6"/>
      <c r="B34" s="95" t="s">
        <v>76</v>
      </c>
      <c r="C34" s="38">
        <v>102379441</v>
      </c>
      <c r="D34" s="38">
        <v>90585313</v>
      </c>
      <c r="E34" s="38">
        <v>101787364</v>
      </c>
      <c r="F34" s="38">
        <v>95647923</v>
      </c>
      <c r="G34" s="38"/>
      <c r="H34" s="38"/>
      <c r="I34" s="38"/>
      <c r="J34" s="38"/>
      <c r="K34" s="38"/>
      <c r="L34" s="38"/>
      <c r="M34" s="38"/>
      <c r="N34" s="38"/>
      <c r="O34" s="115">
        <f t="shared" si="3"/>
        <v>390400041</v>
      </c>
      <c r="P34" s="114">
        <v>707005.52</v>
      </c>
      <c r="Q34" s="22"/>
      <c r="R34" s="6"/>
      <c r="S34" s="1"/>
    </row>
    <row r="35" spans="1:19" s="3" customFormat="1" ht="9">
      <c r="A35" s="6"/>
      <c r="B35" s="101" t="s">
        <v>35</v>
      </c>
      <c r="C35" s="113">
        <v>78653373</v>
      </c>
      <c r="D35" s="113">
        <v>94496371</v>
      </c>
      <c r="E35" s="113">
        <v>66000399</v>
      </c>
      <c r="F35" s="113">
        <v>56636206</v>
      </c>
      <c r="G35" s="113"/>
      <c r="H35" s="113"/>
      <c r="I35" s="113"/>
      <c r="J35" s="113"/>
      <c r="K35" s="113"/>
      <c r="L35" s="113"/>
      <c r="M35" s="113"/>
      <c r="N35" s="113"/>
      <c r="O35" s="113">
        <f t="shared" si="3"/>
        <v>295786349</v>
      </c>
      <c r="P35" s="113">
        <v>536073.22</v>
      </c>
      <c r="Q35" s="22"/>
      <c r="R35" s="6"/>
      <c r="S35" s="1"/>
    </row>
    <row r="36" spans="1:19" s="3" customFormat="1" ht="9">
      <c r="A36" s="6"/>
      <c r="B36" s="102" t="s">
        <v>124</v>
      </c>
      <c r="C36" s="37">
        <v>342835992</v>
      </c>
      <c r="D36" s="37">
        <v>312018336</v>
      </c>
      <c r="E36" s="37">
        <v>404358345</v>
      </c>
      <c r="F36" s="37">
        <v>364154220</v>
      </c>
      <c r="G36" s="37"/>
      <c r="H36" s="37"/>
      <c r="I36" s="37"/>
      <c r="J36" s="37"/>
      <c r="K36" s="37"/>
      <c r="L36" s="37"/>
      <c r="M36" s="37"/>
      <c r="N36" s="37"/>
      <c r="O36" s="115">
        <f t="shared" si="3"/>
        <v>1423366893</v>
      </c>
      <c r="P36" s="114">
        <v>2574893.29</v>
      </c>
      <c r="Q36" s="22"/>
      <c r="R36" s="6"/>
      <c r="S36" s="1"/>
    </row>
    <row r="37" spans="1:19" s="3" customFormat="1" ht="9">
      <c r="A37" s="6"/>
      <c r="B37" s="101" t="s">
        <v>16</v>
      </c>
      <c r="C37" s="113">
        <v>961214204</v>
      </c>
      <c r="D37" s="113">
        <v>815841726</v>
      </c>
      <c r="E37" s="113">
        <v>1019132533</v>
      </c>
      <c r="F37" s="113">
        <v>876069089</v>
      </c>
      <c r="G37" s="113"/>
      <c r="H37" s="113"/>
      <c r="I37" s="113"/>
      <c r="J37" s="113"/>
      <c r="K37" s="113"/>
      <c r="L37" s="113"/>
      <c r="M37" s="113"/>
      <c r="N37" s="113"/>
      <c r="O37" s="113">
        <f t="shared" si="3"/>
        <v>3672257552</v>
      </c>
      <c r="P37" s="113">
        <v>6648424.8899999997</v>
      </c>
      <c r="Q37" s="22"/>
      <c r="R37" s="6"/>
      <c r="S37" s="1"/>
    </row>
    <row r="38" spans="1:19" s="3" customFormat="1" ht="9">
      <c r="A38" s="6"/>
      <c r="B38" s="102" t="s">
        <v>4</v>
      </c>
      <c r="C38" s="38">
        <v>76987221</v>
      </c>
      <c r="D38" s="38">
        <v>72573852</v>
      </c>
      <c r="E38" s="38">
        <v>77212060</v>
      </c>
      <c r="F38" s="38">
        <v>55612378</v>
      </c>
      <c r="G38" s="38"/>
      <c r="H38" s="38"/>
      <c r="I38" s="38"/>
      <c r="J38" s="38"/>
      <c r="K38" s="38"/>
      <c r="L38" s="38"/>
      <c r="M38" s="38"/>
      <c r="N38" s="38"/>
      <c r="O38" s="115">
        <f t="shared" si="3"/>
        <v>282385511</v>
      </c>
      <c r="P38" s="114">
        <v>511466.92</v>
      </c>
      <c r="Q38" s="22"/>
      <c r="R38" s="6"/>
      <c r="S38" s="1"/>
    </row>
    <row r="39" spans="1:19" s="3" customFormat="1" ht="9">
      <c r="A39" s="6"/>
      <c r="B39" s="101" t="s">
        <v>5</v>
      </c>
      <c r="C39" s="113">
        <v>131229620</v>
      </c>
      <c r="D39" s="113">
        <v>127118520</v>
      </c>
      <c r="E39" s="113">
        <v>142177084</v>
      </c>
      <c r="F39" s="113">
        <v>141428798</v>
      </c>
      <c r="G39" s="113"/>
      <c r="H39" s="113"/>
      <c r="I39" s="113"/>
      <c r="J39" s="113"/>
      <c r="K39" s="113"/>
      <c r="L39" s="113"/>
      <c r="M39" s="113"/>
      <c r="N39" s="113"/>
      <c r="O39" s="113">
        <f t="shared" si="3"/>
        <v>541954022</v>
      </c>
      <c r="P39" s="113">
        <v>980797.45</v>
      </c>
      <c r="Q39" s="22"/>
      <c r="R39" s="6"/>
      <c r="S39" s="1"/>
    </row>
    <row r="40" spans="1:19" s="3" customFormat="1" ht="9">
      <c r="A40" s="6"/>
      <c r="B40" s="233" t="s">
        <v>6</v>
      </c>
      <c r="C40" s="234">
        <v>378815249</v>
      </c>
      <c r="D40" s="234">
        <v>327802816</v>
      </c>
      <c r="E40" s="234">
        <v>368753889</v>
      </c>
      <c r="F40" s="234">
        <v>393204255</v>
      </c>
      <c r="G40" s="234"/>
      <c r="H40" s="234"/>
      <c r="I40" s="234"/>
      <c r="J40" s="234"/>
      <c r="K40" s="234"/>
      <c r="L40" s="234"/>
      <c r="M40" s="234"/>
      <c r="N40" s="234"/>
      <c r="O40" s="234">
        <f t="shared" si="3"/>
        <v>1468576209</v>
      </c>
      <c r="P40" s="234">
        <v>2659591.21</v>
      </c>
      <c r="Q40" s="22"/>
      <c r="R40" s="6"/>
      <c r="S40" s="1"/>
    </row>
    <row r="41" spans="1:19" s="3" customFormat="1" ht="9">
      <c r="A41" s="6"/>
      <c r="B41" s="242" t="s">
        <v>12</v>
      </c>
      <c r="C41" s="243">
        <v>48139574</v>
      </c>
      <c r="D41" s="243">
        <v>52511441</v>
      </c>
      <c r="E41" s="243">
        <v>50889387</v>
      </c>
      <c r="F41" s="243">
        <v>44010134</v>
      </c>
      <c r="G41" s="243"/>
      <c r="H41" s="243"/>
      <c r="I41" s="243"/>
      <c r="J41" s="243"/>
      <c r="K41" s="243"/>
      <c r="L41" s="243"/>
      <c r="M41" s="243"/>
      <c r="N41" s="243"/>
      <c r="O41" s="244">
        <f t="shared" si="3"/>
        <v>195550536</v>
      </c>
      <c r="P41" s="245">
        <v>353959.96</v>
      </c>
      <c r="Q41" s="22"/>
      <c r="R41" s="6"/>
      <c r="S41" s="1"/>
    </row>
    <row r="42" spans="1:19" s="3" customFormat="1" ht="9">
      <c r="A42" s="6"/>
      <c r="B42" s="233" t="s">
        <v>13</v>
      </c>
      <c r="C42" s="234">
        <v>229101636</v>
      </c>
      <c r="D42" s="234">
        <v>215329932</v>
      </c>
      <c r="E42" s="234">
        <v>243064401</v>
      </c>
      <c r="F42" s="234">
        <v>252573532</v>
      </c>
      <c r="G42" s="234"/>
      <c r="H42" s="234"/>
      <c r="I42" s="234"/>
      <c r="J42" s="234"/>
      <c r="K42" s="234"/>
      <c r="L42" s="234"/>
      <c r="M42" s="234"/>
      <c r="N42" s="234"/>
      <c r="O42" s="234">
        <f t="shared" si="3"/>
        <v>940069501</v>
      </c>
      <c r="P42" s="234">
        <v>1701471.85</v>
      </c>
      <c r="Q42" s="22"/>
      <c r="R42" s="6"/>
      <c r="S42" s="1"/>
    </row>
    <row r="43" spans="1:19" s="3" customFormat="1" ht="9">
      <c r="A43" s="6"/>
      <c r="B43" s="242" t="s">
        <v>14</v>
      </c>
      <c r="C43" s="243">
        <v>116522121</v>
      </c>
      <c r="D43" s="243">
        <v>130662869</v>
      </c>
      <c r="E43" s="243">
        <v>122381331</v>
      </c>
      <c r="F43" s="243">
        <v>119906269</v>
      </c>
      <c r="G43" s="243"/>
      <c r="H43" s="243"/>
      <c r="I43" s="243"/>
      <c r="J43" s="243"/>
      <c r="K43" s="243"/>
      <c r="L43" s="243"/>
      <c r="M43" s="243"/>
      <c r="N43" s="243"/>
      <c r="O43" s="244">
        <f t="shared" si="3"/>
        <v>489472590</v>
      </c>
      <c r="P43" s="245">
        <v>885890.68</v>
      </c>
      <c r="Q43" s="22"/>
      <c r="R43" s="6"/>
      <c r="S43" s="1"/>
    </row>
    <row r="44" spans="1:19" s="3" customFormat="1" ht="9">
      <c r="A44" s="6"/>
      <c r="B44" s="233" t="s">
        <v>38</v>
      </c>
      <c r="C44" s="234">
        <v>86029873</v>
      </c>
      <c r="D44" s="234">
        <v>76392278</v>
      </c>
      <c r="E44" s="234">
        <v>78278872</v>
      </c>
      <c r="F44" s="234">
        <v>77339400</v>
      </c>
      <c r="G44" s="234"/>
      <c r="H44" s="234"/>
      <c r="I44" s="234"/>
      <c r="J44" s="234"/>
      <c r="K44" s="234"/>
      <c r="L44" s="234"/>
      <c r="M44" s="234"/>
      <c r="N44" s="234"/>
      <c r="O44" s="234">
        <f t="shared" si="3"/>
        <v>318040423</v>
      </c>
      <c r="P44" s="234">
        <v>576257.76</v>
      </c>
      <c r="Q44" s="22"/>
      <c r="R44" s="6"/>
      <c r="S44" s="1"/>
    </row>
    <row r="45" spans="1:19" s="3" customFormat="1" ht="9">
      <c r="A45" s="6"/>
      <c r="B45" s="242" t="s">
        <v>147</v>
      </c>
      <c r="C45" s="243">
        <v>35131257</v>
      </c>
      <c r="D45" s="243">
        <v>43084861</v>
      </c>
      <c r="E45" s="243">
        <v>38325603</v>
      </c>
      <c r="F45" s="243">
        <v>25630429</v>
      </c>
      <c r="G45" s="243"/>
      <c r="H45" s="243"/>
      <c r="I45" s="243"/>
      <c r="J45" s="243"/>
      <c r="K45" s="243"/>
      <c r="L45" s="243"/>
      <c r="M45" s="243"/>
      <c r="N45" s="243"/>
      <c r="O45" s="244">
        <f t="shared" si="3"/>
        <v>142172150</v>
      </c>
      <c r="P45" s="245">
        <v>257313.87</v>
      </c>
      <c r="Q45" s="22"/>
      <c r="R45" s="6"/>
      <c r="S45" s="1"/>
    </row>
    <row r="46" spans="1:19" s="3" customFormat="1" ht="9">
      <c r="A46" s="6"/>
      <c r="B46" s="233" t="s">
        <v>145</v>
      </c>
      <c r="C46" s="234">
        <v>43499744</v>
      </c>
      <c r="D46" s="234">
        <v>39659232</v>
      </c>
      <c r="E46" s="234">
        <v>47483772</v>
      </c>
      <c r="F46" s="234">
        <v>42696811</v>
      </c>
      <c r="G46" s="234"/>
      <c r="H46" s="234"/>
      <c r="I46" s="234"/>
      <c r="J46" s="234"/>
      <c r="K46" s="234"/>
      <c r="L46" s="234"/>
      <c r="M46" s="234"/>
      <c r="N46" s="234"/>
      <c r="O46" s="234">
        <f t="shared" si="3"/>
        <v>173339559</v>
      </c>
      <c r="P46" s="234">
        <v>313730.43</v>
      </c>
      <c r="Q46" s="22"/>
      <c r="R46" s="6"/>
      <c r="S46" s="1"/>
    </row>
    <row r="47" spans="1:19" s="3" customFormat="1" ht="9">
      <c r="A47" s="6"/>
      <c r="B47" s="242" t="s">
        <v>15</v>
      </c>
      <c r="C47" s="243">
        <v>172905596</v>
      </c>
      <c r="D47" s="243">
        <v>157367169</v>
      </c>
      <c r="E47" s="243">
        <v>186905489</v>
      </c>
      <c r="F47" s="243">
        <v>186547612</v>
      </c>
      <c r="G47" s="243"/>
      <c r="H47" s="243"/>
      <c r="I47" s="243"/>
      <c r="J47" s="243"/>
      <c r="K47" s="243"/>
      <c r="L47" s="243"/>
      <c r="M47" s="243"/>
      <c r="N47" s="243"/>
      <c r="O47" s="244">
        <f t="shared" si="3"/>
        <v>703725866</v>
      </c>
      <c r="P47" s="245">
        <v>1273637.8</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12736702737</v>
      </c>
      <c r="P48" s="90">
        <f>SUM(P32:P47)</f>
        <v>23057907.020000003</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0</v>
      </c>
      <c r="H49" s="90">
        <f t="shared" si="6"/>
        <v>0</v>
      </c>
      <c r="I49" s="90">
        <f t="shared" si="6"/>
        <v>0</v>
      </c>
      <c r="J49" s="90">
        <f t="shared" si="6"/>
        <v>0</v>
      </c>
      <c r="K49" s="90">
        <f t="shared" si="6"/>
        <v>0</v>
      </c>
      <c r="L49" s="90">
        <f t="shared" si="6"/>
        <v>0</v>
      </c>
      <c r="M49" s="90">
        <f t="shared" si="6"/>
        <v>0</v>
      </c>
      <c r="N49" s="90">
        <f t="shared" si="6"/>
        <v>0</v>
      </c>
      <c r="O49" s="90">
        <f t="shared" si="5"/>
        <v>23057906.995323066</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4" zoomScale="130" zoomScaleNormal="130" workbookViewId="0">
      <selection activeCell="S63" sqref="S63"/>
    </sheetView>
  </sheetViews>
  <sheetFormatPr baseColWidth="10" defaultColWidth="11.42578125" defaultRowHeight="14.25"/>
  <cols>
    <col min="1" max="1" width="4.140625" style="50" customWidth="1"/>
    <col min="2" max="2" width="20.85546875" style="17" customWidth="1"/>
    <col min="3" max="6" width="10.42578125" style="17" bestFit="1" customWidth="1"/>
    <col min="7"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v>18498</v>
      </c>
      <c r="E10" s="39">
        <v>20121</v>
      </c>
      <c r="F10" s="39">
        <v>19806</v>
      </c>
      <c r="G10" s="39"/>
      <c r="H10" s="39"/>
      <c r="I10" s="39"/>
      <c r="J10" s="39"/>
      <c r="K10" s="39"/>
      <c r="L10" s="39"/>
      <c r="M10" s="39"/>
      <c r="N10" s="39"/>
      <c r="O10" s="81">
        <f t="shared" ref="O10:O26" si="0">SUM(C10:N10)</f>
        <v>80966</v>
      </c>
      <c r="P10" s="62"/>
      <c r="Q10" s="62"/>
      <c r="R10" s="54"/>
    </row>
    <row r="11" spans="1:18" s="55" customFormat="1" ht="9">
      <c r="A11" s="54"/>
      <c r="B11" s="103" t="s">
        <v>3</v>
      </c>
      <c r="C11" s="116">
        <v>48259</v>
      </c>
      <c r="D11" s="116">
        <v>41118</v>
      </c>
      <c r="E11" s="116">
        <v>41000</v>
      </c>
      <c r="F11" s="116">
        <v>39519</v>
      </c>
      <c r="G11" s="116"/>
      <c r="H11" s="116"/>
      <c r="I11" s="116"/>
      <c r="J11" s="116"/>
      <c r="K11" s="116"/>
      <c r="L11" s="116"/>
      <c r="M11" s="116"/>
      <c r="N11" s="116"/>
      <c r="O11" s="116">
        <f t="shared" si="0"/>
        <v>169896</v>
      </c>
      <c r="P11" s="62"/>
      <c r="Q11" s="62"/>
      <c r="R11" s="65"/>
    </row>
    <row r="12" spans="1:18" s="55" customFormat="1" ht="9">
      <c r="A12" s="54"/>
      <c r="B12" s="95" t="s">
        <v>76</v>
      </c>
      <c r="C12" s="39">
        <v>15412</v>
      </c>
      <c r="D12" s="39">
        <v>14841</v>
      </c>
      <c r="E12" s="39">
        <v>15163</v>
      </c>
      <c r="F12" s="39">
        <v>15183</v>
      </c>
      <c r="G12" s="39"/>
      <c r="H12" s="39"/>
      <c r="I12" s="39"/>
      <c r="J12" s="39"/>
      <c r="K12" s="39"/>
      <c r="L12" s="39"/>
      <c r="M12" s="39"/>
      <c r="N12" s="39"/>
      <c r="O12" s="81">
        <f t="shared" si="0"/>
        <v>60599</v>
      </c>
      <c r="P12" s="62"/>
      <c r="Q12" s="62"/>
      <c r="R12" s="65"/>
    </row>
    <row r="13" spans="1:18" s="55" customFormat="1" ht="9">
      <c r="A13" s="54"/>
      <c r="B13" s="103" t="s">
        <v>35</v>
      </c>
      <c r="C13" s="116">
        <v>20253</v>
      </c>
      <c r="D13" s="116">
        <v>23744</v>
      </c>
      <c r="E13" s="116">
        <v>14026</v>
      </c>
      <c r="F13" s="116">
        <v>12272</v>
      </c>
      <c r="G13" s="116"/>
      <c r="H13" s="116"/>
      <c r="I13" s="116"/>
      <c r="J13" s="116"/>
      <c r="K13" s="116"/>
      <c r="L13" s="116"/>
      <c r="M13" s="116"/>
      <c r="N13" s="116"/>
      <c r="O13" s="116">
        <f t="shared" si="0"/>
        <v>70295</v>
      </c>
      <c r="P13" s="62"/>
      <c r="Q13" s="62"/>
      <c r="R13" s="65"/>
    </row>
    <row r="14" spans="1:18" s="55" customFormat="1" ht="9">
      <c r="A14" s="54"/>
      <c r="B14" s="102" t="s">
        <v>124</v>
      </c>
      <c r="C14" s="39">
        <v>40241</v>
      </c>
      <c r="D14" s="39">
        <v>37254</v>
      </c>
      <c r="E14" s="39">
        <v>36702</v>
      </c>
      <c r="F14" s="39">
        <v>33756</v>
      </c>
      <c r="G14" s="39"/>
      <c r="H14" s="39"/>
      <c r="I14" s="39"/>
      <c r="J14" s="39"/>
      <c r="K14" s="39"/>
      <c r="L14" s="39"/>
      <c r="M14" s="39"/>
      <c r="N14" s="39"/>
      <c r="O14" s="81">
        <f t="shared" si="0"/>
        <v>147953</v>
      </c>
      <c r="P14" s="62"/>
      <c r="Q14" s="62"/>
      <c r="R14" s="65"/>
    </row>
    <row r="15" spans="1:18" s="55" customFormat="1" ht="9">
      <c r="A15" s="54"/>
      <c r="B15" s="103" t="s">
        <v>16</v>
      </c>
      <c r="C15" s="116">
        <v>74245</v>
      </c>
      <c r="D15" s="116">
        <v>67496</v>
      </c>
      <c r="E15" s="116">
        <v>67409</v>
      </c>
      <c r="F15" s="116">
        <v>61941</v>
      </c>
      <c r="G15" s="116"/>
      <c r="H15" s="116"/>
      <c r="I15" s="116"/>
      <c r="J15" s="116"/>
      <c r="K15" s="116"/>
      <c r="L15" s="116"/>
      <c r="M15" s="116"/>
      <c r="N15" s="116"/>
      <c r="O15" s="116">
        <f t="shared" si="0"/>
        <v>271091</v>
      </c>
      <c r="P15" s="62"/>
      <c r="Q15" s="62"/>
      <c r="R15" s="65"/>
    </row>
    <row r="16" spans="1:18" s="55" customFormat="1" ht="9">
      <c r="A16" s="54"/>
      <c r="B16" s="102" t="s">
        <v>4</v>
      </c>
      <c r="C16" s="39">
        <v>13972</v>
      </c>
      <c r="D16" s="39">
        <v>13407</v>
      </c>
      <c r="E16" s="39">
        <v>12363</v>
      </c>
      <c r="F16" s="39">
        <v>10204</v>
      </c>
      <c r="G16" s="39"/>
      <c r="H16" s="39"/>
      <c r="I16" s="39"/>
      <c r="J16" s="39"/>
      <c r="K16" s="39"/>
      <c r="L16" s="39"/>
      <c r="M16" s="39"/>
      <c r="N16" s="39"/>
      <c r="O16" s="81">
        <f t="shared" si="0"/>
        <v>49946</v>
      </c>
      <c r="P16" s="62"/>
      <c r="Q16" s="62"/>
      <c r="R16" s="65"/>
    </row>
    <row r="17" spans="1:18" s="55" customFormat="1" ht="9">
      <c r="A17" s="54"/>
      <c r="B17" s="103" t="s">
        <v>5</v>
      </c>
      <c r="C17" s="116">
        <v>18712</v>
      </c>
      <c r="D17" s="116">
        <v>18424</v>
      </c>
      <c r="E17" s="116">
        <v>21073</v>
      </c>
      <c r="F17" s="116">
        <v>21709</v>
      </c>
      <c r="G17" s="116"/>
      <c r="H17" s="116"/>
      <c r="I17" s="116"/>
      <c r="J17" s="116"/>
      <c r="K17" s="116"/>
      <c r="L17" s="116"/>
      <c r="M17" s="116"/>
      <c r="N17" s="116"/>
      <c r="O17" s="116">
        <f t="shared" si="0"/>
        <v>79918</v>
      </c>
      <c r="P17" s="62"/>
      <c r="Q17" s="62"/>
      <c r="R17" s="65"/>
    </row>
    <row r="18" spans="1:18" s="55" customFormat="1" ht="9">
      <c r="A18" s="54"/>
      <c r="B18" s="246" t="s">
        <v>6</v>
      </c>
      <c r="C18" s="247">
        <v>68809</v>
      </c>
      <c r="D18" s="247">
        <v>64687</v>
      </c>
      <c r="E18" s="247">
        <v>66799</v>
      </c>
      <c r="F18" s="247">
        <v>64421</v>
      </c>
      <c r="G18" s="247"/>
      <c r="H18" s="247"/>
      <c r="I18" s="247"/>
      <c r="J18" s="247"/>
      <c r="K18" s="247"/>
      <c r="L18" s="247"/>
      <c r="M18" s="247"/>
      <c r="N18" s="247"/>
      <c r="O18" s="247">
        <f t="shared" si="0"/>
        <v>264716</v>
      </c>
      <c r="P18" s="62"/>
      <c r="Q18" s="62"/>
      <c r="R18" s="65"/>
    </row>
    <row r="19" spans="1:18" s="55" customFormat="1" ht="9">
      <c r="A19" s="54"/>
      <c r="B19" s="236" t="s">
        <v>12</v>
      </c>
      <c r="C19" s="41">
        <v>11090</v>
      </c>
      <c r="D19" s="41">
        <v>11261</v>
      </c>
      <c r="E19" s="41">
        <v>10354</v>
      </c>
      <c r="F19" s="41">
        <v>10222</v>
      </c>
      <c r="G19" s="41"/>
      <c r="H19" s="41"/>
      <c r="I19" s="41"/>
      <c r="J19" s="41"/>
      <c r="K19" s="41"/>
      <c r="L19" s="41"/>
      <c r="M19" s="41"/>
      <c r="N19" s="41"/>
      <c r="O19" s="237">
        <f t="shared" si="0"/>
        <v>42927</v>
      </c>
      <c r="P19" s="62"/>
      <c r="Q19" s="62"/>
      <c r="R19" s="65"/>
    </row>
    <row r="20" spans="1:18" s="55" customFormat="1" ht="9">
      <c r="A20" s="54"/>
      <c r="B20" s="246" t="s">
        <v>13</v>
      </c>
      <c r="C20" s="247">
        <v>39813</v>
      </c>
      <c r="D20" s="247">
        <v>41858</v>
      </c>
      <c r="E20" s="247">
        <v>41830</v>
      </c>
      <c r="F20" s="247">
        <v>39223</v>
      </c>
      <c r="G20" s="247"/>
      <c r="H20" s="247"/>
      <c r="I20" s="247"/>
      <c r="J20" s="247"/>
      <c r="K20" s="247"/>
      <c r="L20" s="247"/>
      <c r="M20" s="247"/>
      <c r="N20" s="247"/>
      <c r="O20" s="247">
        <f t="shared" si="0"/>
        <v>162724</v>
      </c>
      <c r="P20" s="62"/>
      <c r="Q20" s="62"/>
      <c r="R20" s="65"/>
    </row>
    <row r="21" spans="1:18" s="55" customFormat="1" ht="9">
      <c r="A21" s="54"/>
      <c r="B21" s="236" t="s">
        <v>14</v>
      </c>
      <c r="C21" s="41">
        <v>24228</v>
      </c>
      <c r="D21" s="41">
        <v>31696</v>
      </c>
      <c r="E21" s="41">
        <v>23998</v>
      </c>
      <c r="F21" s="41">
        <v>20657</v>
      </c>
      <c r="G21" s="41"/>
      <c r="H21" s="41"/>
      <c r="I21" s="41"/>
      <c r="J21" s="41"/>
      <c r="K21" s="41"/>
      <c r="L21" s="41"/>
      <c r="M21" s="41"/>
      <c r="N21" s="41"/>
      <c r="O21" s="237">
        <f t="shared" si="0"/>
        <v>100579</v>
      </c>
      <c r="P21" s="62"/>
      <c r="Q21" s="62"/>
      <c r="R21" s="65"/>
    </row>
    <row r="22" spans="1:18" s="55" customFormat="1" ht="9">
      <c r="A22" s="54"/>
      <c r="B22" s="246" t="s">
        <v>38</v>
      </c>
      <c r="C22" s="247">
        <v>15105</v>
      </c>
      <c r="D22" s="247">
        <v>15072</v>
      </c>
      <c r="E22" s="247">
        <v>13493</v>
      </c>
      <c r="F22" s="247">
        <v>12917</v>
      </c>
      <c r="G22" s="247"/>
      <c r="H22" s="247"/>
      <c r="I22" s="247"/>
      <c r="J22" s="247"/>
      <c r="K22" s="247"/>
      <c r="L22" s="247"/>
      <c r="M22" s="247"/>
      <c r="N22" s="247"/>
      <c r="O22" s="247">
        <f t="shared" si="0"/>
        <v>56587</v>
      </c>
      <c r="P22" s="62"/>
      <c r="Q22" s="62"/>
      <c r="R22" s="65"/>
    </row>
    <row r="23" spans="1:18" s="55" customFormat="1" ht="9">
      <c r="A23" s="54"/>
      <c r="B23" s="236" t="s">
        <v>147</v>
      </c>
      <c r="C23" s="41">
        <v>10079</v>
      </c>
      <c r="D23" s="41">
        <v>12960</v>
      </c>
      <c r="E23" s="41">
        <v>8811</v>
      </c>
      <c r="F23" s="41">
        <v>7203</v>
      </c>
      <c r="G23" s="41"/>
      <c r="H23" s="41"/>
      <c r="I23" s="41"/>
      <c r="J23" s="41"/>
      <c r="K23" s="41"/>
      <c r="L23" s="41"/>
      <c r="M23" s="41"/>
      <c r="N23" s="41"/>
      <c r="O23" s="237">
        <f t="shared" si="0"/>
        <v>39053</v>
      </c>
      <c r="P23" s="62"/>
      <c r="Q23" s="62"/>
      <c r="R23" s="65"/>
    </row>
    <row r="24" spans="1:18" s="55" customFormat="1" ht="9">
      <c r="A24" s="54"/>
      <c r="B24" s="246" t="s">
        <v>145</v>
      </c>
      <c r="C24" s="247">
        <v>11050</v>
      </c>
      <c r="D24" s="247">
        <v>10946</v>
      </c>
      <c r="E24" s="247">
        <v>10819</v>
      </c>
      <c r="F24" s="247">
        <v>10369</v>
      </c>
      <c r="G24" s="247"/>
      <c r="H24" s="247"/>
      <c r="I24" s="247"/>
      <c r="J24" s="247"/>
      <c r="K24" s="247"/>
      <c r="L24" s="247"/>
      <c r="M24" s="247"/>
      <c r="N24" s="247"/>
      <c r="O24" s="247">
        <f t="shared" si="0"/>
        <v>43184</v>
      </c>
      <c r="P24" s="62"/>
      <c r="Q24" s="62"/>
      <c r="R24" s="65"/>
    </row>
    <row r="25" spans="1:18" s="55" customFormat="1" ht="9">
      <c r="A25" s="54"/>
      <c r="B25" s="236" t="s">
        <v>15</v>
      </c>
      <c r="C25" s="41">
        <v>32349</v>
      </c>
      <c r="D25" s="41">
        <v>28243</v>
      </c>
      <c r="E25" s="41">
        <v>31441</v>
      </c>
      <c r="F25" s="41">
        <v>30008</v>
      </c>
      <c r="G25" s="41"/>
      <c r="H25" s="41"/>
      <c r="I25" s="41"/>
      <c r="J25" s="41"/>
      <c r="K25" s="41"/>
      <c r="L25" s="41"/>
      <c r="M25" s="41"/>
      <c r="N25" s="41"/>
      <c r="O25" s="237">
        <f t="shared" si="0"/>
        <v>122041</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0</v>
      </c>
      <c r="H26" s="92">
        <f t="shared" si="1"/>
        <v>0</v>
      </c>
      <c r="I26" s="92">
        <f t="shared" si="1"/>
        <v>0</v>
      </c>
      <c r="J26" s="92">
        <f t="shared" si="1"/>
        <v>0</v>
      </c>
      <c r="K26" s="92">
        <f t="shared" si="1"/>
        <v>0</v>
      </c>
      <c r="L26" s="92">
        <f t="shared" si="1"/>
        <v>0</v>
      </c>
      <c r="M26" s="92">
        <f t="shared" si="1"/>
        <v>0</v>
      </c>
      <c r="N26" s="92">
        <f t="shared" si="1"/>
        <v>0</v>
      </c>
      <c r="O26" s="93">
        <f t="shared" si="0"/>
        <v>1762475</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v>53323630</v>
      </c>
      <c r="E30" s="39">
        <v>58117698</v>
      </c>
      <c r="F30" s="39">
        <v>57493451</v>
      </c>
      <c r="G30" s="39"/>
      <c r="H30" s="39"/>
      <c r="I30" s="39"/>
      <c r="J30" s="39"/>
      <c r="K30" s="39"/>
      <c r="L30" s="39"/>
      <c r="M30" s="39"/>
      <c r="N30" s="39"/>
      <c r="O30" s="81">
        <f t="shared" ref="O30:O45" si="2">SUM(C30:N30)</f>
        <v>233524887</v>
      </c>
      <c r="P30" s="81">
        <v>423187.09</v>
      </c>
      <c r="Q30" s="63"/>
      <c r="R30" s="54"/>
    </row>
    <row r="31" spans="1:18" s="56" customFormat="1" ht="9">
      <c r="A31" s="54"/>
      <c r="B31" s="103" t="s">
        <v>3</v>
      </c>
      <c r="C31" s="116">
        <v>138283752</v>
      </c>
      <c r="D31" s="116">
        <v>118529625</v>
      </c>
      <c r="E31" s="116">
        <v>118424810</v>
      </c>
      <c r="F31" s="116">
        <v>114716939</v>
      </c>
      <c r="G31" s="116"/>
      <c r="H31" s="116"/>
      <c r="I31" s="116"/>
      <c r="J31" s="116"/>
      <c r="K31" s="116"/>
      <c r="L31" s="116"/>
      <c r="M31" s="116"/>
      <c r="N31" s="116"/>
      <c r="O31" s="116">
        <f t="shared" si="2"/>
        <v>489955126</v>
      </c>
      <c r="P31" s="116">
        <v>888154.63</v>
      </c>
      <c r="Q31" s="63"/>
      <c r="R31" s="54"/>
    </row>
    <row r="32" spans="1:18" s="55" customFormat="1" ht="9">
      <c r="A32" s="54"/>
      <c r="B32" s="95" t="s">
        <v>76</v>
      </c>
      <c r="C32" s="39">
        <v>44162315</v>
      </c>
      <c r="D32" s="39">
        <v>42781705</v>
      </c>
      <c r="E32" s="39">
        <v>43796961</v>
      </c>
      <c r="F32" s="39">
        <v>44073668</v>
      </c>
      <c r="G32" s="39"/>
      <c r="H32" s="39"/>
      <c r="I32" s="39"/>
      <c r="J32" s="39"/>
      <c r="K32" s="39"/>
      <c r="L32" s="39"/>
      <c r="M32" s="39"/>
      <c r="N32" s="39"/>
      <c r="O32" s="81">
        <f t="shared" si="2"/>
        <v>174814649</v>
      </c>
      <c r="P32" s="81">
        <v>316539.99</v>
      </c>
      <c r="Q32" s="78"/>
      <c r="R32" s="65"/>
    </row>
    <row r="33" spans="1:18" s="55" customFormat="1" ht="9">
      <c r="A33" s="54"/>
      <c r="B33" s="103" t="s">
        <v>35</v>
      </c>
      <c r="C33" s="116">
        <v>58033959</v>
      </c>
      <c r="D33" s="116">
        <v>68446116</v>
      </c>
      <c r="E33" s="116">
        <v>40512839</v>
      </c>
      <c r="F33" s="116">
        <v>35623530</v>
      </c>
      <c r="G33" s="116"/>
      <c r="H33" s="116"/>
      <c r="I33" s="116"/>
      <c r="J33" s="116"/>
      <c r="K33" s="116"/>
      <c r="L33" s="116"/>
      <c r="M33" s="116"/>
      <c r="N33" s="116"/>
      <c r="O33" s="116">
        <f t="shared" si="2"/>
        <v>202616444</v>
      </c>
      <c r="P33" s="116">
        <v>367601.97</v>
      </c>
      <c r="Q33" s="78"/>
      <c r="R33" s="65"/>
    </row>
    <row r="34" spans="1:18" s="55" customFormat="1" ht="9">
      <c r="A34" s="54"/>
      <c r="B34" s="102" t="s">
        <v>124</v>
      </c>
      <c r="C34" s="39">
        <v>115308573</v>
      </c>
      <c r="D34" s="39">
        <v>107390988</v>
      </c>
      <c r="E34" s="39">
        <v>106010424</v>
      </c>
      <c r="F34" s="39">
        <v>97987929</v>
      </c>
      <c r="G34" s="39"/>
      <c r="H34" s="39"/>
      <c r="I34" s="39"/>
      <c r="J34" s="39"/>
      <c r="K34" s="39"/>
      <c r="L34" s="39"/>
      <c r="M34" s="39"/>
      <c r="N34" s="39"/>
      <c r="O34" s="81">
        <f t="shared" si="2"/>
        <v>426697914</v>
      </c>
      <c r="P34" s="81">
        <v>773102.32</v>
      </c>
      <c r="Q34" s="78"/>
      <c r="R34" s="65"/>
    </row>
    <row r="35" spans="1:18" s="55" customFormat="1" ht="9">
      <c r="A35" s="54"/>
      <c r="B35" s="103" t="s">
        <v>16</v>
      </c>
      <c r="C35" s="116">
        <v>212745335</v>
      </c>
      <c r="D35" s="116">
        <v>194568694</v>
      </c>
      <c r="E35" s="116">
        <v>194704830</v>
      </c>
      <c r="F35" s="116">
        <v>179804193</v>
      </c>
      <c r="G35" s="116"/>
      <c r="H35" s="116"/>
      <c r="I35" s="116"/>
      <c r="J35" s="116"/>
      <c r="K35" s="116"/>
      <c r="L35" s="116"/>
      <c r="M35" s="116"/>
      <c r="N35" s="116"/>
      <c r="O35" s="116">
        <f t="shared" si="2"/>
        <v>781823052</v>
      </c>
      <c r="P35" s="116">
        <v>1416598.75</v>
      </c>
      <c r="Q35" s="78"/>
      <c r="R35" s="65"/>
    </row>
    <row r="36" spans="1:18" s="55" customFormat="1" ht="9">
      <c r="A36" s="54"/>
      <c r="B36" s="98" t="s">
        <v>4</v>
      </c>
      <c r="C36" s="39">
        <v>40036067</v>
      </c>
      <c r="D36" s="39">
        <v>38647957</v>
      </c>
      <c r="E36" s="39">
        <v>35709413</v>
      </c>
      <c r="F36" s="39">
        <v>29620477</v>
      </c>
      <c r="G36" s="39"/>
      <c r="H36" s="39"/>
      <c r="I36" s="39"/>
      <c r="J36" s="39"/>
      <c r="K36" s="39"/>
      <c r="L36" s="39"/>
      <c r="M36" s="39"/>
      <c r="N36" s="39"/>
      <c r="O36" s="81">
        <f t="shared" si="2"/>
        <v>144013914</v>
      </c>
      <c r="P36" s="81">
        <v>260998.14</v>
      </c>
      <c r="Q36" s="78"/>
      <c r="R36" s="65"/>
    </row>
    <row r="37" spans="1:18" s="55" customFormat="1" ht="9">
      <c r="A37" s="54"/>
      <c r="B37" s="103" t="s">
        <v>5</v>
      </c>
      <c r="C37" s="116">
        <v>53618300</v>
      </c>
      <c r="D37" s="116">
        <v>53110312</v>
      </c>
      <c r="E37" s="116">
        <v>60867464</v>
      </c>
      <c r="F37" s="116">
        <v>63017536</v>
      </c>
      <c r="G37" s="116"/>
      <c r="H37" s="116"/>
      <c r="I37" s="116"/>
      <c r="J37" s="116"/>
      <c r="K37" s="116"/>
      <c r="L37" s="116"/>
      <c r="M37" s="116"/>
      <c r="N37" s="116"/>
      <c r="O37" s="116">
        <f t="shared" si="2"/>
        <v>230613612</v>
      </c>
      <c r="P37" s="116">
        <v>417208.35</v>
      </c>
      <c r="Q37" s="78"/>
      <c r="R37" s="65"/>
    </row>
    <row r="38" spans="1:18" s="55" customFormat="1" ht="9">
      <c r="A38" s="54"/>
      <c r="B38" s="246" t="s">
        <v>6</v>
      </c>
      <c r="C38" s="247">
        <v>197168749</v>
      </c>
      <c r="D38" s="247">
        <v>186471274</v>
      </c>
      <c r="E38" s="247">
        <v>192942900</v>
      </c>
      <c r="F38" s="247">
        <v>187003211</v>
      </c>
      <c r="G38" s="247"/>
      <c r="H38" s="247"/>
      <c r="I38" s="247"/>
      <c r="J38" s="247"/>
      <c r="K38" s="247"/>
      <c r="L38" s="247"/>
      <c r="M38" s="247"/>
      <c r="N38" s="247"/>
      <c r="O38" s="247">
        <f t="shared" si="2"/>
        <v>763586134</v>
      </c>
      <c r="P38" s="247">
        <v>1382842.9</v>
      </c>
      <c r="Q38" s="78"/>
      <c r="R38" s="65"/>
    </row>
    <row r="39" spans="1:18" s="55" customFormat="1" ht="9">
      <c r="A39" s="54"/>
      <c r="B39" s="99" t="s">
        <v>12</v>
      </c>
      <c r="C39" s="41">
        <v>31777841</v>
      </c>
      <c r="D39" s="41">
        <v>32461747</v>
      </c>
      <c r="E39" s="41">
        <v>29906597</v>
      </c>
      <c r="F39" s="41">
        <v>29672728</v>
      </c>
      <c r="G39" s="41"/>
      <c r="H39" s="41"/>
      <c r="I39" s="41"/>
      <c r="J39" s="41"/>
      <c r="K39" s="41"/>
      <c r="L39" s="41"/>
      <c r="M39" s="41"/>
      <c r="N39" s="41"/>
      <c r="O39" s="237">
        <f t="shared" si="2"/>
        <v>123818913</v>
      </c>
      <c r="P39" s="237">
        <v>224265</v>
      </c>
      <c r="Q39" s="78"/>
      <c r="R39" s="65"/>
    </row>
    <row r="40" spans="1:18" s="55" customFormat="1" ht="9">
      <c r="A40" s="54"/>
      <c r="B40" s="246" t="s">
        <v>13</v>
      </c>
      <c r="C40" s="247">
        <v>114082161</v>
      </c>
      <c r="D40" s="247">
        <v>120662801</v>
      </c>
      <c r="E40" s="247">
        <v>120822190</v>
      </c>
      <c r="F40" s="247">
        <v>113857701</v>
      </c>
      <c r="G40" s="247"/>
      <c r="H40" s="247"/>
      <c r="I40" s="247"/>
      <c r="J40" s="247"/>
      <c r="K40" s="247"/>
      <c r="L40" s="247"/>
      <c r="M40" s="247"/>
      <c r="N40" s="247"/>
      <c r="O40" s="247">
        <f t="shared" si="2"/>
        <v>469424853</v>
      </c>
      <c r="P40" s="247">
        <v>849639.29</v>
      </c>
      <c r="Q40" s="78"/>
      <c r="R40" s="65"/>
    </row>
    <row r="41" spans="1:18" s="55" customFormat="1" ht="9">
      <c r="A41" s="54"/>
      <c r="B41" s="99" t="s">
        <v>14</v>
      </c>
      <c r="C41" s="41">
        <v>69424123</v>
      </c>
      <c r="D41" s="41">
        <v>91369108</v>
      </c>
      <c r="E41" s="41">
        <v>69316063</v>
      </c>
      <c r="F41" s="41">
        <v>59963759</v>
      </c>
      <c r="G41" s="41"/>
      <c r="H41" s="41"/>
      <c r="I41" s="41"/>
      <c r="J41" s="41"/>
      <c r="K41" s="41"/>
      <c r="L41" s="41"/>
      <c r="M41" s="41"/>
      <c r="N41" s="41"/>
      <c r="O41" s="237">
        <f t="shared" si="2"/>
        <v>290073053</v>
      </c>
      <c r="P41" s="237">
        <v>525126.69999999995</v>
      </c>
      <c r="Q41" s="78"/>
      <c r="R41" s="65"/>
    </row>
    <row r="42" spans="1:18" s="55" customFormat="1" ht="9">
      <c r="A42" s="54"/>
      <c r="B42" s="246" t="s">
        <v>38</v>
      </c>
      <c r="C42" s="247">
        <v>43282622</v>
      </c>
      <c r="D42" s="247">
        <v>43447602</v>
      </c>
      <c r="E42" s="247">
        <v>38973316</v>
      </c>
      <c r="F42" s="247">
        <v>37495855</v>
      </c>
      <c r="G42" s="247"/>
      <c r="H42" s="247"/>
      <c r="I42" s="247"/>
      <c r="J42" s="247"/>
      <c r="K42" s="247"/>
      <c r="L42" s="247"/>
      <c r="M42" s="247"/>
      <c r="N42" s="247"/>
      <c r="O42" s="247">
        <f t="shared" si="2"/>
        <v>163199395</v>
      </c>
      <c r="P42" s="247">
        <v>295688.49</v>
      </c>
      <c r="Q42" s="78"/>
      <c r="R42" s="65"/>
    </row>
    <row r="43" spans="1:18" s="55" customFormat="1" ht="9">
      <c r="A43" s="54"/>
      <c r="B43" s="99" t="s">
        <v>147</v>
      </c>
      <c r="C43" s="41">
        <v>28880871</v>
      </c>
      <c r="D43" s="41">
        <v>37359403</v>
      </c>
      <c r="E43" s="41">
        <v>25449781</v>
      </c>
      <c r="F43" s="41">
        <v>20909084</v>
      </c>
      <c r="G43" s="41"/>
      <c r="H43" s="41"/>
      <c r="I43" s="41"/>
      <c r="J43" s="41"/>
      <c r="K43" s="41"/>
      <c r="L43" s="41"/>
      <c r="M43" s="41"/>
      <c r="N43" s="41"/>
      <c r="O43" s="237">
        <f t="shared" si="2"/>
        <v>112599139</v>
      </c>
      <c r="P43" s="237">
        <v>203999.65</v>
      </c>
      <c r="Q43" s="78"/>
      <c r="R43" s="65"/>
    </row>
    <row r="44" spans="1:18" s="55" customFormat="1" ht="9">
      <c r="A44" s="54"/>
      <c r="B44" s="246" t="s">
        <v>145</v>
      </c>
      <c r="C44" s="247">
        <v>31663223</v>
      </c>
      <c r="D44" s="247">
        <v>31553706</v>
      </c>
      <c r="E44" s="247">
        <v>31249708</v>
      </c>
      <c r="F44" s="247">
        <v>30099444</v>
      </c>
      <c r="G44" s="247"/>
      <c r="H44" s="247"/>
      <c r="I44" s="247"/>
      <c r="J44" s="247"/>
      <c r="K44" s="247"/>
      <c r="L44" s="247"/>
      <c r="M44" s="247"/>
      <c r="N44" s="247"/>
      <c r="O44" s="247">
        <f t="shared" si="2"/>
        <v>124566081</v>
      </c>
      <c r="P44" s="247">
        <v>225565.13</v>
      </c>
      <c r="Q44" s="78"/>
      <c r="R44" s="65"/>
    </row>
    <row r="45" spans="1:18" s="55" customFormat="1" ht="9">
      <c r="A45" s="54"/>
      <c r="B45" s="99" t="s">
        <v>15</v>
      </c>
      <c r="C45" s="41">
        <v>92694442</v>
      </c>
      <c r="D45" s="41">
        <v>81415249</v>
      </c>
      <c r="E45" s="41">
        <v>90814499</v>
      </c>
      <c r="F45" s="41">
        <v>87108123</v>
      </c>
      <c r="G45" s="41"/>
      <c r="H45" s="41"/>
      <c r="I45" s="41"/>
      <c r="J45" s="41"/>
      <c r="K45" s="41"/>
      <c r="L45" s="41"/>
      <c r="M45" s="41"/>
      <c r="N45" s="41"/>
      <c r="O45" s="237">
        <f t="shared" si="2"/>
        <v>352032313</v>
      </c>
      <c r="P45" s="237">
        <v>637573.04</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0</v>
      </c>
      <c r="H46" s="94">
        <f t="shared" si="3"/>
        <v>0</v>
      </c>
      <c r="I46" s="94">
        <f t="shared" si="3"/>
        <v>0</v>
      </c>
      <c r="J46" s="94">
        <f t="shared" si="3"/>
        <v>0</v>
      </c>
      <c r="K46" s="94">
        <f t="shared" si="3"/>
        <v>0</v>
      </c>
      <c r="L46" s="94">
        <f t="shared" si="3"/>
        <v>0</v>
      </c>
      <c r="M46" s="94">
        <f t="shared" si="3"/>
        <v>0</v>
      </c>
      <c r="N46" s="94">
        <f t="shared" si="3"/>
        <v>0</v>
      </c>
      <c r="O46" s="94">
        <f t="shared" si="3"/>
        <v>5083359479</v>
      </c>
      <c r="P46" s="94">
        <f t="shared" si="3"/>
        <v>9208091.4400000013</v>
      </c>
      <c r="Q46" s="78"/>
      <c r="R46" s="65"/>
    </row>
    <row r="47" spans="1:18" s="55" customFormat="1" ht="9">
      <c r="A47" s="54"/>
      <c r="B47" s="94" t="s">
        <v>8</v>
      </c>
      <c r="C47" s="94">
        <f t="shared" ref="C47:F47" si="4">C46/C48</f>
        <v>2487297.8634153362</v>
      </c>
      <c r="D47" s="94">
        <f t="shared" si="4"/>
        <v>2347618.9795069881</v>
      </c>
      <c r="E47" s="94">
        <f t="shared" si="4"/>
        <v>2230441.3631446087</v>
      </c>
      <c r="F47" s="94">
        <f t="shared" si="4"/>
        <v>2142733.281591008</v>
      </c>
      <c r="G47" s="94"/>
      <c r="H47" s="94"/>
      <c r="I47" s="94"/>
      <c r="J47" s="94"/>
      <c r="K47" s="94"/>
      <c r="L47" s="94"/>
      <c r="M47" s="94"/>
      <c r="N47" s="94"/>
      <c r="O47" s="94">
        <f>SUM(C47:N47)</f>
        <v>9208091.48765794</v>
      </c>
      <c r="P47" s="94"/>
      <c r="Q47" s="78"/>
      <c r="R47" s="65"/>
    </row>
    <row r="48" spans="1:18" s="56" customFormat="1" ht="18" customHeight="1">
      <c r="A48" s="54"/>
      <c r="B48" s="94" t="s">
        <v>30</v>
      </c>
      <c r="C48" s="106">
        <f>Impuestos!C28</f>
        <v>537.02954545454543</v>
      </c>
      <c r="D48" s="106">
        <v>554.4085</v>
      </c>
      <c r="E48" s="106">
        <v>563.84333333333336</v>
      </c>
      <c r="F48" s="106">
        <v>554.6409523809524</v>
      </c>
      <c r="G48" s="106">
        <v>0</v>
      </c>
      <c r="H48" s="106"/>
      <c r="I48" s="106"/>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156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c r="H53" s="39"/>
      <c r="I53" s="39"/>
      <c r="J53" s="39"/>
      <c r="K53" s="39"/>
      <c r="L53" s="39"/>
      <c r="M53" s="39"/>
      <c r="N53" s="39"/>
      <c r="O53" s="39">
        <v>41407.67</v>
      </c>
      <c r="P53" s="117">
        <v>74.98</v>
      </c>
      <c r="Q53" s="63"/>
      <c r="R53" s="54"/>
    </row>
    <row r="54" spans="1:20" s="56" customFormat="1" ht="11.25" customHeight="1">
      <c r="A54" s="54"/>
      <c r="B54" s="104" t="s">
        <v>3</v>
      </c>
      <c r="C54" s="113">
        <v>39825.4</v>
      </c>
      <c r="D54" s="113">
        <v>39930.25</v>
      </c>
      <c r="E54" s="113">
        <v>49126.67</v>
      </c>
      <c r="F54" s="113">
        <v>46182.6</v>
      </c>
      <c r="G54" s="113"/>
      <c r="H54" s="113"/>
      <c r="I54" s="113"/>
      <c r="J54" s="113"/>
      <c r="K54" s="113"/>
      <c r="L54" s="113"/>
      <c r="M54" s="113"/>
      <c r="N54" s="113"/>
      <c r="O54" s="113">
        <v>43574.12</v>
      </c>
      <c r="P54" s="118">
        <v>78.89</v>
      </c>
      <c r="Q54" s="63"/>
      <c r="R54" s="54"/>
    </row>
    <row r="55" spans="1:20" s="56" customFormat="1" ht="9">
      <c r="A55" s="54"/>
      <c r="B55" s="95" t="s">
        <v>76</v>
      </c>
      <c r="C55" s="39">
        <v>41605.15</v>
      </c>
      <c r="D55" s="39">
        <v>38228.559999999998</v>
      </c>
      <c r="E55" s="39">
        <v>42043.81</v>
      </c>
      <c r="F55" s="39">
        <v>39455.839999999997</v>
      </c>
      <c r="G55" s="39"/>
      <c r="H55" s="39"/>
      <c r="I55" s="39"/>
      <c r="J55" s="39"/>
      <c r="K55" s="39"/>
      <c r="L55" s="39"/>
      <c r="M55" s="39"/>
      <c r="N55" s="39"/>
      <c r="O55" s="39">
        <v>40349.46</v>
      </c>
      <c r="P55" s="117">
        <v>73.069999999999993</v>
      </c>
      <c r="Q55" s="63"/>
      <c r="R55" s="54"/>
    </row>
    <row r="56" spans="1:20" s="55" customFormat="1" ht="9">
      <c r="A56" s="54"/>
      <c r="B56" s="104" t="s">
        <v>35</v>
      </c>
      <c r="C56" s="113">
        <v>24323.24</v>
      </c>
      <c r="D56" s="113">
        <v>24926.12</v>
      </c>
      <c r="E56" s="113">
        <v>29471.759999999998</v>
      </c>
      <c r="F56" s="113">
        <v>28904.95</v>
      </c>
      <c r="G56" s="113"/>
      <c r="H56" s="113"/>
      <c r="I56" s="113"/>
      <c r="J56" s="113"/>
      <c r="K56" s="113"/>
      <c r="L56" s="113"/>
      <c r="M56" s="113"/>
      <c r="N56" s="113"/>
      <c r="O56" s="113">
        <v>26354.03</v>
      </c>
      <c r="P56" s="118">
        <v>47.76</v>
      </c>
      <c r="Q56" s="78"/>
      <c r="R56" s="65"/>
    </row>
    <row r="57" spans="1:20" s="55" customFormat="1" ht="9">
      <c r="A57" s="54"/>
      <c r="B57" s="102" t="s">
        <v>124</v>
      </c>
      <c r="C57" s="39">
        <v>53359.41</v>
      </c>
      <c r="D57" s="39">
        <v>52456.65</v>
      </c>
      <c r="E57" s="39">
        <v>69003.33</v>
      </c>
      <c r="F57" s="39">
        <v>67565.929999999993</v>
      </c>
      <c r="G57" s="39"/>
      <c r="H57" s="39"/>
      <c r="I57" s="39"/>
      <c r="J57" s="39"/>
      <c r="K57" s="39"/>
      <c r="L57" s="39"/>
      <c r="M57" s="39"/>
      <c r="N57" s="39"/>
      <c r="O57" s="39">
        <v>60254.080000000002</v>
      </c>
      <c r="P57" s="117">
        <v>109</v>
      </c>
      <c r="Q57" s="78"/>
      <c r="R57" s="65"/>
    </row>
    <row r="58" spans="1:20" s="55" customFormat="1" ht="9">
      <c r="A58" s="54"/>
      <c r="B58" s="104" t="s">
        <v>16</v>
      </c>
      <c r="C58" s="113">
        <v>81086.080000000002</v>
      </c>
      <c r="D58" s="113">
        <v>75704.42</v>
      </c>
      <c r="E58" s="113">
        <v>94690.44</v>
      </c>
      <c r="F58" s="113">
        <v>88583.64</v>
      </c>
      <c r="G58" s="113"/>
      <c r="H58" s="113"/>
      <c r="I58" s="113"/>
      <c r="J58" s="113"/>
      <c r="K58" s="113"/>
      <c r="L58" s="113"/>
      <c r="M58" s="113"/>
      <c r="N58" s="113"/>
      <c r="O58" s="113">
        <v>84842.1</v>
      </c>
      <c r="P58" s="118">
        <v>153.6</v>
      </c>
      <c r="Q58" s="78"/>
      <c r="R58" s="65"/>
    </row>
    <row r="59" spans="1:20" s="55" customFormat="1" ht="9">
      <c r="A59" s="54"/>
      <c r="B59" s="102" t="s">
        <v>4</v>
      </c>
      <c r="C59" s="39">
        <v>34510.67</v>
      </c>
      <c r="D59" s="39">
        <v>33903.300000000003</v>
      </c>
      <c r="E59" s="39">
        <v>39116.019999999997</v>
      </c>
      <c r="F59" s="39">
        <v>34134.57</v>
      </c>
      <c r="G59" s="39"/>
      <c r="H59" s="39"/>
      <c r="I59" s="39"/>
      <c r="J59" s="39"/>
      <c r="K59" s="39"/>
      <c r="L59" s="39"/>
      <c r="M59" s="39"/>
      <c r="N59" s="39"/>
      <c r="O59" s="39">
        <v>35410.74</v>
      </c>
      <c r="P59" s="117">
        <v>64.14</v>
      </c>
      <c r="Q59" s="78"/>
      <c r="R59" s="65"/>
    </row>
    <row r="60" spans="1:20" s="55" customFormat="1" ht="9">
      <c r="A60" s="54"/>
      <c r="B60" s="104" t="s">
        <v>5</v>
      </c>
      <c r="C60" s="113">
        <v>43924.32</v>
      </c>
      <c r="D60" s="113">
        <v>43213.38</v>
      </c>
      <c r="E60" s="113">
        <v>42256.800000000003</v>
      </c>
      <c r="F60" s="113">
        <v>40802.93</v>
      </c>
      <c r="G60" s="113"/>
      <c r="H60" s="113"/>
      <c r="I60" s="113"/>
      <c r="J60" s="113"/>
      <c r="K60" s="113"/>
      <c r="L60" s="113"/>
      <c r="M60" s="113"/>
      <c r="N60" s="113"/>
      <c r="O60" s="113">
        <v>42472.83</v>
      </c>
      <c r="P60" s="118">
        <v>76.86</v>
      </c>
      <c r="Q60" s="78"/>
      <c r="R60" s="65"/>
    </row>
    <row r="61" spans="1:20" s="55" customFormat="1" ht="9">
      <c r="A61" s="54"/>
      <c r="B61" s="248" t="s">
        <v>6</v>
      </c>
      <c r="C61" s="234">
        <v>34480.660000000003</v>
      </c>
      <c r="D61" s="234">
        <v>31738.69</v>
      </c>
      <c r="E61" s="234">
        <v>34574.83</v>
      </c>
      <c r="F61" s="234">
        <v>38228.22</v>
      </c>
      <c r="G61" s="234"/>
      <c r="H61" s="234"/>
      <c r="I61" s="234"/>
      <c r="J61" s="234"/>
      <c r="K61" s="234"/>
      <c r="L61" s="234"/>
      <c r="M61" s="234"/>
      <c r="N61" s="234"/>
      <c r="O61" s="234">
        <v>34746.39</v>
      </c>
      <c r="P61" s="249">
        <v>62.93</v>
      </c>
      <c r="Q61" s="78"/>
      <c r="R61" s="65"/>
    </row>
    <row r="62" spans="1:20" s="55" customFormat="1" ht="9">
      <c r="A62" s="54"/>
      <c r="B62" s="236" t="s">
        <v>12</v>
      </c>
      <c r="C62" s="41">
        <v>27187.17</v>
      </c>
      <c r="D62" s="41">
        <v>29205.88</v>
      </c>
      <c r="E62" s="41">
        <v>30783.1</v>
      </c>
      <c r="F62" s="41">
        <v>26965.61</v>
      </c>
      <c r="G62" s="41"/>
      <c r="H62" s="41"/>
      <c r="I62" s="41"/>
      <c r="J62" s="41"/>
      <c r="K62" s="41"/>
      <c r="L62" s="41"/>
      <c r="M62" s="41"/>
      <c r="N62" s="41"/>
      <c r="O62" s="41">
        <v>28531.32</v>
      </c>
      <c r="P62" s="250">
        <v>51.64</v>
      </c>
      <c r="Q62" s="78"/>
      <c r="R62" s="65"/>
      <c r="T62" s="80"/>
    </row>
    <row r="63" spans="1:20" s="55" customFormat="1" ht="9">
      <c r="A63" s="54"/>
      <c r="B63" s="248" t="s">
        <v>13</v>
      </c>
      <c r="C63" s="234">
        <v>36040.980000000003</v>
      </c>
      <c r="D63" s="234">
        <v>32219.54</v>
      </c>
      <c r="E63" s="234">
        <v>36393.75</v>
      </c>
      <c r="F63" s="234">
        <v>40331.129999999997</v>
      </c>
      <c r="G63" s="234"/>
      <c r="H63" s="234"/>
      <c r="I63" s="234"/>
      <c r="J63" s="234"/>
      <c r="K63" s="234"/>
      <c r="L63" s="234"/>
      <c r="M63" s="234"/>
      <c r="N63" s="234"/>
      <c r="O63" s="234">
        <v>36182.76</v>
      </c>
      <c r="P63" s="249">
        <v>65.489999999999995</v>
      </c>
      <c r="Q63" s="78"/>
      <c r="R63" s="65"/>
    </row>
    <row r="64" spans="1:20" s="55" customFormat="1" ht="9">
      <c r="A64" s="54"/>
      <c r="B64" s="236" t="s">
        <v>14</v>
      </c>
      <c r="C64" s="41">
        <v>30122.03</v>
      </c>
      <c r="D64" s="41">
        <v>25819.1</v>
      </c>
      <c r="E64" s="41">
        <v>31939.89</v>
      </c>
      <c r="F64" s="41">
        <v>36355.32</v>
      </c>
      <c r="G64" s="41"/>
      <c r="H64" s="41"/>
      <c r="I64" s="41"/>
      <c r="J64" s="41"/>
      <c r="K64" s="41"/>
      <c r="L64" s="41"/>
      <c r="M64" s="41"/>
      <c r="N64" s="41"/>
      <c r="O64" s="41">
        <v>30479.96</v>
      </c>
      <c r="P64" s="250">
        <v>55.17</v>
      </c>
      <c r="Q64" s="78"/>
      <c r="R64" s="65"/>
    </row>
    <row r="65" spans="1:18" s="55" customFormat="1" ht="9">
      <c r="A65" s="54"/>
      <c r="B65" s="248" t="s">
        <v>38</v>
      </c>
      <c r="C65" s="234">
        <v>35671.54</v>
      </c>
      <c r="D65" s="234">
        <v>31744.75</v>
      </c>
      <c r="E65" s="234">
        <v>36335.35</v>
      </c>
      <c r="F65" s="234">
        <v>37500.11</v>
      </c>
      <c r="G65" s="234"/>
      <c r="H65" s="234"/>
      <c r="I65" s="234"/>
      <c r="J65" s="234"/>
      <c r="K65" s="234"/>
      <c r="L65" s="234"/>
      <c r="M65" s="234"/>
      <c r="N65" s="234"/>
      <c r="O65" s="234">
        <v>35201.33</v>
      </c>
      <c r="P65" s="249">
        <v>63.78</v>
      </c>
      <c r="Q65" s="78"/>
      <c r="R65" s="65"/>
    </row>
    <row r="66" spans="1:18" s="55" customFormat="1" ht="9">
      <c r="A66" s="54"/>
      <c r="B66" s="236" t="s">
        <v>147</v>
      </c>
      <c r="C66" s="41">
        <v>21830.799999999999</v>
      </c>
      <c r="D66" s="41">
        <v>20821.55</v>
      </c>
      <c r="E66" s="41">
        <v>27243.14</v>
      </c>
      <c r="F66" s="41">
        <v>22286.19</v>
      </c>
      <c r="G66" s="41"/>
      <c r="H66" s="41"/>
      <c r="I66" s="41"/>
      <c r="J66" s="41"/>
      <c r="K66" s="41"/>
      <c r="L66" s="41"/>
      <c r="M66" s="41"/>
      <c r="N66" s="41"/>
      <c r="O66" s="41">
        <v>22800.98</v>
      </c>
      <c r="P66" s="250">
        <v>41.27</v>
      </c>
      <c r="Q66" s="78"/>
      <c r="R66" s="65"/>
    </row>
    <row r="67" spans="1:18" s="55" customFormat="1" ht="9">
      <c r="A67" s="54"/>
      <c r="B67" s="248" t="s">
        <v>145</v>
      </c>
      <c r="C67" s="234">
        <v>24655.73</v>
      </c>
      <c r="D67" s="234">
        <v>22692.49</v>
      </c>
      <c r="E67" s="234">
        <v>27488.53</v>
      </c>
      <c r="F67" s="234">
        <v>25790.03</v>
      </c>
      <c r="G67" s="234"/>
      <c r="H67" s="234"/>
      <c r="I67" s="234"/>
      <c r="J67" s="234"/>
      <c r="K67" s="234"/>
      <c r="L67" s="234"/>
      <c r="M67" s="234"/>
      <c r="N67" s="234"/>
      <c r="O67" s="234">
        <v>25140.17</v>
      </c>
      <c r="P67" s="249">
        <v>45.5</v>
      </c>
      <c r="Q67" s="78"/>
      <c r="R67" s="65"/>
    </row>
    <row r="68" spans="1:18" s="55" customFormat="1" ht="9">
      <c r="A68" s="54"/>
      <c r="B68" s="236" t="s">
        <v>15</v>
      </c>
      <c r="C68" s="41">
        <v>33476.620000000003</v>
      </c>
      <c r="D68" s="41">
        <v>34897.69</v>
      </c>
      <c r="E68" s="41">
        <v>37232.230000000003</v>
      </c>
      <c r="F68" s="41">
        <v>38935.519999999997</v>
      </c>
      <c r="G68" s="41"/>
      <c r="H68" s="41"/>
      <c r="I68" s="41"/>
      <c r="J68" s="41"/>
      <c r="K68" s="41"/>
      <c r="L68" s="41"/>
      <c r="M68" s="41"/>
      <c r="N68" s="41"/>
      <c r="O68" s="41">
        <v>36115.29</v>
      </c>
      <c r="P68" s="250">
        <v>65.36</v>
      </c>
      <c r="Q68" s="78"/>
      <c r="R68" s="65"/>
    </row>
    <row r="69" spans="1:18" s="55" customFormat="1" ht="9">
      <c r="A69" s="54"/>
      <c r="B69" s="90" t="s">
        <v>28</v>
      </c>
      <c r="C69" s="90">
        <v>43648.67</v>
      </c>
      <c r="D69" s="90">
        <v>40693.120000000003</v>
      </c>
      <c r="E69" s="90">
        <v>49008.31</v>
      </c>
      <c r="F69" s="90">
        <v>48421.21</v>
      </c>
      <c r="G69" s="90"/>
      <c r="H69" s="90"/>
      <c r="I69" s="90"/>
      <c r="J69" s="90"/>
      <c r="K69" s="90"/>
      <c r="L69" s="90"/>
      <c r="M69" s="90"/>
      <c r="N69" s="90"/>
      <c r="O69" s="90">
        <v>45324.2</v>
      </c>
      <c r="P69" s="110">
        <v>82.05</v>
      </c>
      <c r="Q69" s="78"/>
      <c r="R69" s="65"/>
    </row>
    <row r="70" spans="1:18" s="55" customFormat="1" ht="9">
      <c r="A70" s="54"/>
      <c r="B70" s="90" t="s">
        <v>29</v>
      </c>
      <c r="C70" s="110">
        <f>C69/C71</f>
        <v>81.277967608012091</v>
      </c>
      <c r="D70" s="110">
        <f>D69/D71</f>
        <v>73.39916325236716</v>
      </c>
      <c r="E70" s="110">
        <v>86.92</v>
      </c>
      <c r="F70" s="110">
        <v>87.3</v>
      </c>
      <c r="G70" s="110"/>
      <c r="H70" s="110"/>
      <c r="I70" s="110"/>
      <c r="J70" s="110"/>
      <c r="K70" s="110"/>
      <c r="L70" s="110"/>
      <c r="M70" s="110"/>
      <c r="N70" s="110"/>
      <c r="O70" s="110">
        <v>82.05</v>
      </c>
      <c r="P70" s="90"/>
      <c r="Q70" s="78"/>
      <c r="R70" s="65"/>
    </row>
    <row r="71" spans="1:18" s="55" customFormat="1" ht="9">
      <c r="A71" s="54"/>
      <c r="B71" s="90" t="s">
        <v>30</v>
      </c>
      <c r="C71" s="106">
        <f>C48</f>
        <v>537.02954545454543</v>
      </c>
      <c r="D71" s="106">
        <f t="shared" ref="D71:N71" si="5">D48</f>
        <v>554.4085</v>
      </c>
      <c r="E71" s="106">
        <f t="shared" si="5"/>
        <v>563.84333333333336</v>
      </c>
      <c r="F71" s="106">
        <f t="shared" si="5"/>
        <v>554.6409523809524</v>
      </c>
      <c r="G71" s="106">
        <f t="shared" si="5"/>
        <v>0</v>
      </c>
      <c r="H71" s="106">
        <f t="shared" si="5"/>
        <v>0</v>
      </c>
      <c r="I71" s="106">
        <f t="shared" si="5"/>
        <v>0</v>
      </c>
      <c r="J71" s="106">
        <f t="shared" si="5"/>
        <v>0</v>
      </c>
      <c r="K71" s="106">
        <f t="shared" si="5"/>
        <v>0</v>
      </c>
      <c r="L71" s="106">
        <f t="shared" si="5"/>
        <v>0</v>
      </c>
      <c r="M71" s="106">
        <f t="shared" si="5"/>
        <v>0</v>
      </c>
      <c r="N71" s="106">
        <f t="shared" si="5"/>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5"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6" width="11.85546875" style="17" bestFit="1" customWidth="1"/>
    <col min="7"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v>8267177253</v>
      </c>
      <c r="E10" s="39">
        <v>9815403221</v>
      </c>
      <c r="F10" s="39">
        <v>9881940197</v>
      </c>
      <c r="G10" s="39"/>
      <c r="H10" s="39"/>
      <c r="I10" s="39"/>
      <c r="J10" s="39"/>
      <c r="K10" s="39"/>
      <c r="L10" s="39"/>
      <c r="M10" s="39"/>
      <c r="N10" s="39"/>
      <c r="O10" s="81">
        <f>SUM(C10:N10)</f>
        <v>37855085904</v>
      </c>
      <c r="P10" s="219">
        <v>68553735.459999993</v>
      </c>
      <c r="Q10" s="73"/>
    </row>
    <row r="11" spans="1:17" s="52" customFormat="1" ht="9" customHeight="1">
      <c r="A11" s="51"/>
      <c r="B11" s="133" t="s">
        <v>3</v>
      </c>
      <c r="C11" s="113">
        <v>24603932056</v>
      </c>
      <c r="D11" s="113">
        <v>20524784694</v>
      </c>
      <c r="E11" s="113">
        <v>23745164935</v>
      </c>
      <c r="F11" s="113">
        <v>23610286406</v>
      </c>
      <c r="G11" s="113"/>
      <c r="H11" s="113"/>
      <c r="I11" s="113"/>
      <c r="J11" s="113"/>
      <c r="K11" s="113"/>
      <c r="L11" s="113"/>
      <c r="M11" s="113"/>
      <c r="N11" s="113"/>
      <c r="O11" s="113">
        <f>SUM(C11:N11)</f>
        <v>92484168091</v>
      </c>
      <c r="P11" s="220">
        <v>167517557.17000002</v>
      </c>
      <c r="Q11" s="73"/>
    </row>
    <row r="12" spans="1:17" s="52" customFormat="1" ht="9" customHeight="1">
      <c r="A12" s="51"/>
      <c r="B12" s="214" t="s">
        <v>76</v>
      </c>
      <c r="C12" s="39">
        <v>7397412690</v>
      </c>
      <c r="D12" s="39">
        <v>6407890290</v>
      </c>
      <c r="E12" s="39">
        <v>7400423745</v>
      </c>
      <c r="F12" s="39">
        <v>7489454875</v>
      </c>
      <c r="G12" s="39"/>
      <c r="H12" s="39"/>
      <c r="I12" s="39"/>
      <c r="J12" s="39"/>
      <c r="K12" s="39"/>
      <c r="L12" s="39"/>
      <c r="M12" s="39"/>
      <c r="N12" s="39"/>
      <c r="O12" s="81">
        <f t="shared" ref="O12:O25" si="0">SUM(C12:N12)</f>
        <v>28695181600</v>
      </c>
      <c r="P12" s="219">
        <v>51960964.710000008</v>
      </c>
      <c r="Q12" s="73"/>
    </row>
    <row r="13" spans="1:17" s="52" customFormat="1" ht="9" customHeight="1">
      <c r="A13" s="51"/>
      <c r="B13" s="133" t="s">
        <v>35</v>
      </c>
      <c r="C13" s="113">
        <v>5752026918</v>
      </c>
      <c r="D13" s="113">
        <v>6362029122</v>
      </c>
      <c r="E13" s="113">
        <v>4967477166</v>
      </c>
      <c r="F13" s="113">
        <v>4238245680</v>
      </c>
      <c r="G13" s="113"/>
      <c r="H13" s="113"/>
      <c r="I13" s="113"/>
      <c r="J13" s="113"/>
      <c r="K13" s="113"/>
      <c r="L13" s="113"/>
      <c r="M13" s="113"/>
      <c r="N13" s="113"/>
      <c r="O13" s="113">
        <f t="shared" si="0"/>
        <v>21319778886</v>
      </c>
      <c r="P13" s="220">
        <v>38637618.850000001</v>
      </c>
      <c r="Q13" s="73"/>
    </row>
    <row r="14" spans="1:17" s="52" customFormat="1" ht="9" customHeight="1">
      <c r="A14" s="51"/>
      <c r="B14" s="213" t="s">
        <v>124</v>
      </c>
      <c r="C14" s="39">
        <v>24263742060</v>
      </c>
      <c r="D14" s="39">
        <v>20945700771</v>
      </c>
      <c r="E14" s="39">
        <v>24761129523</v>
      </c>
      <c r="F14" s="39">
        <v>29058376876</v>
      </c>
      <c r="G14" s="39"/>
      <c r="H14" s="39"/>
      <c r="I14" s="39"/>
      <c r="J14" s="39"/>
      <c r="K14" s="39"/>
      <c r="L14" s="39"/>
      <c r="M14" s="39"/>
      <c r="N14" s="39"/>
      <c r="O14" s="81">
        <f t="shared" si="0"/>
        <v>99028949230</v>
      </c>
      <c r="P14" s="219">
        <v>179267897.63</v>
      </c>
      <c r="Q14" s="73"/>
    </row>
    <row r="15" spans="1:17" s="52" customFormat="1" ht="9" customHeight="1">
      <c r="A15" s="51"/>
      <c r="B15" s="133" t="s">
        <v>16</v>
      </c>
      <c r="C15" s="113">
        <v>68132884097</v>
      </c>
      <c r="D15" s="113">
        <v>60708644030</v>
      </c>
      <c r="E15" s="113">
        <v>70181119151</v>
      </c>
      <c r="F15" s="113">
        <v>63195209753</v>
      </c>
      <c r="G15" s="113"/>
      <c r="H15" s="113"/>
      <c r="I15" s="113"/>
      <c r="J15" s="113"/>
      <c r="K15" s="113"/>
      <c r="L15" s="113"/>
      <c r="M15" s="113"/>
      <c r="N15" s="113"/>
      <c r="O15" s="113">
        <f t="shared" si="0"/>
        <v>262217857031</v>
      </c>
      <c r="P15" s="220">
        <v>474779682.95999998</v>
      </c>
      <c r="Q15" s="73"/>
    </row>
    <row r="16" spans="1:17" s="52" customFormat="1" ht="9" customHeight="1">
      <c r="A16" s="51"/>
      <c r="B16" s="213" t="s">
        <v>4</v>
      </c>
      <c r="C16" s="39">
        <v>5659379765</v>
      </c>
      <c r="D16" s="39">
        <v>4814818331</v>
      </c>
      <c r="E16" s="39">
        <v>4679823857</v>
      </c>
      <c r="F16" s="39">
        <v>4302764265</v>
      </c>
      <c r="G16" s="39"/>
      <c r="H16" s="39"/>
      <c r="I16" s="39"/>
      <c r="J16" s="39"/>
      <c r="K16" s="39"/>
      <c r="L16" s="39"/>
      <c r="M16" s="39"/>
      <c r="N16" s="39"/>
      <c r="O16" s="81">
        <f t="shared" si="0"/>
        <v>19456786218</v>
      </c>
      <c r="P16" s="219">
        <v>35280519.230000004</v>
      </c>
      <c r="Q16" s="73"/>
    </row>
    <row r="17" spans="1:256" s="52" customFormat="1" ht="9" customHeight="1">
      <c r="A17" s="51"/>
      <c r="B17" s="133" t="s">
        <v>5</v>
      </c>
      <c r="C17" s="113">
        <v>10356783721</v>
      </c>
      <c r="D17" s="113">
        <v>10319720465</v>
      </c>
      <c r="E17" s="113">
        <v>12077258443</v>
      </c>
      <c r="F17" s="113">
        <v>12224009807</v>
      </c>
      <c r="G17" s="113"/>
      <c r="H17" s="113"/>
      <c r="I17" s="113"/>
      <c r="J17" s="113"/>
      <c r="K17" s="113"/>
      <c r="L17" s="113"/>
      <c r="M17" s="113"/>
      <c r="N17" s="113"/>
      <c r="O17" s="113">
        <f t="shared" si="0"/>
        <v>44977772436</v>
      </c>
      <c r="P17" s="220">
        <v>81358273.239999995</v>
      </c>
      <c r="Q17" s="73"/>
    </row>
    <row r="18" spans="1:256" s="52" customFormat="1" ht="9" customHeight="1">
      <c r="A18" s="51"/>
      <c r="B18" s="253" t="s">
        <v>6</v>
      </c>
      <c r="C18" s="234">
        <v>34645816608</v>
      </c>
      <c r="D18" s="234">
        <v>30556533051</v>
      </c>
      <c r="E18" s="234">
        <v>36283228922</v>
      </c>
      <c r="F18" s="234">
        <v>35890575338</v>
      </c>
      <c r="G18" s="234"/>
      <c r="H18" s="234"/>
      <c r="I18" s="234"/>
      <c r="J18" s="234"/>
      <c r="K18" s="234"/>
      <c r="L18" s="234"/>
      <c r="M18" s="234"/>
      <c r="N18" s="234"/>
      <c r="O18" s="234">
        <f t="shared" si="0"/>
        <v>137376153919</v>
      </c>
      <c r="P18" s="254">
        <v>248688763.59999999</v>
      </c>
      <c r="Q18" s="73"/>
    </row>
    <row r="19" spans="1:256" s="52" customFormat="1" ht="9" customHeight="1">
      <c r="A19" s="51"/>
      <c r="B19" s="251" t="s">
        <v>12</v>
      </c>
      <c r="C19" s="41">
        <v>3375553572</v>
      </c>
      <c r="D19" s="41">
        <v>3056277628</v>
      </c>
      <c r="E19" s="41">
        <v>3238527330</v>
      </c>
      <c r="F19" s="41">
        <v>3408198030</v>
      </c>
      <c r="G19" s="41"/>
      <c r="H19" s="41"/>
      <c r="I19" s="41"/>
      <c r="J19" s="41"/>
      <c r="K19" s="41"/>
      <c r="L19" s="41"/>
      <c r="M19" s="41"/>
      <c r="N19" s="41"/>
      <c r="O19" s="237">
        <f t="shared" si="0"/>
        <v>13078556560</v>
      </c>
      <c r="P19" s="252">
        <v>23686820.859999999</v>
      </c>
      <c r="Q19" s="73"/>
    </row>
    <row r="20" spans="1:256" s="52" customFormat="1" ht="9" customHeight="1">
      <c r="A20" s="51"/>
      <c r="B20" s="253" t="s">
        <v>13</v>
      </c>
      <c r="C20" s="234">
        <v>20674293605</v>
      </c>
      <c r="D20" s="234">
        <v>19726944790</v>
      </c>
      <c r="E20" s="234">
        <v>23433817740</v>
      </c>
      <c r="F20" s="234">
        <v>22336836420</v>
      </c>
      <c r="G20" s="234"/>
      <c r="H20" s="234"/>
      <c r="I20" s="234"/>
      <c r="J20" s="234"/>
      <c r="K20" s="234"/>
      <c r="L20" s="234"/>
      <c r="M20" s="234"/>
      <c r="N20" s="234"/>
      <c r="O20" s="234">
        <f t="shared" si="0"/>
        <v>86171892555</v>
      </c>
      <c r="P20" s="254">
        <v>155912936.94</v>
      </c>
      <c r="Q20" s="73"/>
    </row>
    <row r="21" spans="1:256" s="52" customFormat="1" ht="9" customHeight="1">
      <c r="A21" s="51"/>
      <c r="B21" s="251" t="s">
        <v>14</v>
      </c>
      <c r="C21" s="41">
        <v>10674484370</v>
      </c>
      <c r="D21" s="41">
        <v>11976737800</v>
      </c>
      <c r="E21" s="41">
        <v>12168420470</v>
      </c>
      <c r="F21" s="41">
        <v>11974944170</v>
      </c>
      <c r="G21" s="41"/>
      <c r="H21" s="41"/>
      <c r="I21" s="41"/>
      <c r="J21" s="41"/>
      <c r="K21" s="41"/>
      <c r="L21" s="41"/>
      <c r="M21" s="41"/>
      <c r="N21" s="41"/>
      <c r="O21" s="237">
        <f t="shared" si="0"/>
        <v>46794586810</v>
      </c>
      <c r="P21" s="252">
        <v>84651286.469999999</v>
      </c>
      <c r="Q21" s="73"/>
    </row>
    <row r="22" spans="1:256" s="52" customFormat="1" ht="9" customHeight="1">
      <c r="A22" s="51"/>
      <c r="B22" s="253" t="s">
        <v>38</v>
      </c>
      <c r="C22" s="234">
        <v>6786149445</v>
      </c>
      <c r="D22" s="234">
        <v>6046784147</v>
      </c>
      <c r="E22" s="234">
        <v>6137058653</v>
      </c>
      <c r="F22" s="234">
        <v>6084422480</v>
      </c>
      <c r="G22" s="234"/>
      <c r="H22" s="234"/>
      <c r="I22" s="234"/>
      <c r="J22" s="234"/>
      <c r="K22" s="234"/>
      <c r="L22" s="234"/>
      <c r="M22" s="234"/>
      <c r="N22" s="234"/>
      <c r="O22" s="234">
        <f t="shared" si="0"/>
        <v>25054414725</v>
      </c>
      <c r="P22" s="254">
        <v>45397538.480000004</v>
      </c>
      <c r="Q22" s="73"/>
    </row>
    <row r="23" spans="1:256" s="52" customFormat="1" ht="9" customHeight="1">
      <c r="A23" s="51"/>
      <c r="B23" s="251" t="s">
        <v>147</v>
      </c>
      <c r="C23" s="41">
        <v>2221210068</v>
      </c>
      <c r="D23" s="41">
        <v>2625498605</v>
      </c>
      <c r="E23" s="41">
        <v>2143100602</v>
      </c>
      <c r="F23" s="41">
        <v>1830772315</v>
      </c>
      <c r="G23" s="41"/>
      <c r="H23" s="41"/>
      <c r="I23" s="41"/>
      <c r="J23" s="41"/>
      <c r="K23" s="41"/>
      <c r="L23" s="41"/>
      <c r="M23" s="41"/>
      <c r="N23" s="41"/>
      <c r="O23" s="237">
        <f t="shared" si="0"/>
        <v>8820581590</v>
      </c>
      <c r="P23" s="252">
        <v>15973483.1</v>
      </c>
      <c r="Q23" s="73"/>
    </row>
    <row r="24" spans="1:256" s="52" customFormat="1" ht="9" customHeight="1">
      <c r="A24" s="51"/>
      <c r="B24" s="253" t="s">
        <v>145</v>
      </c>
      <c r="C24" s="234">
        <v>3994903190</v>
      </c>
      <c r="D24" s="234">
        <v>3822636590</v>
      </c>
      <c r="E24" s="234">
        <v>4334599490</v>
      </c>
      <c r="F24" s="234">
        <v>4538517700</v>
      </c>
      <c r="G24" s="234"/>
      <c r="H24" s="234"/>
      <c r="I24" s="234"/>
      <c r="J24" s="234"/>
      <c r="K24" s="234"/>
      <c r="L24" s="234"/>
      <c r="M24" s="234"/>
      <c r="N24" s="234"/>
      <c r="O24" s="234">
        <f t="shared" si="0"/>
        <v>16690656970</v>
      </c>
      <c r="P24" s="254">
        <v>30204269.57</v>
      </c>
      <c r="Q24" s="73"/>
    </row>
    <row r="25" spans="1:256" s="52" customFormat="1" ht="9" customHeight="1">
      <c r="A25" s="51"/>
      <c r="B25" s="251" t="s">
        <v>15</v>
      </c>
      <c r="C25" s="41">
        <v>14312312315</v>
      </c>
      <c r="D25" s="41">
        <v>12547630990</v>
      </c>
      <c r="E25" s="41">
        <v>15016100875</v>
      </c>
      <c r="F25" s="41">
        <v>14869125400</v>
      </c>
      <c r="G25" s="41"/>
      <c r="H25" s="41"/>
      <c r="I25" s="41"/>
      <c r="J25" s="41"/>
      <c r="K25" s="41"/>
      <c r="L25" s="41"/>
      <c r="M25" s="41"/>
      <c r="N25" s="41"/>
      <c r="O25" s="237">
        <f t="shared" si="0"/>
        <v>56745169580</v>
      </c>
      <c r="P25" s="252">
        <v>102723599.67999999</v>
      </c>
      <c r="Q25" s="73"/>
    </row>
    <row r="26" spans="1:256" s="52" customFormat="1" ht="9" customHeight="1">
      <c r="A26" s="51"/>
      <c r="B26" s="221" t="s">
        <v>7</v>
      </c>
      <c r="C26" s="145">
        <f t="shared" ref="C26:N26" si="1">SUM(C10:C25)</f>
        <v>252741449713</v>
      </c>
      <c r="D26" s="145">
        <f t="shared" si="1"/>
        <v>228709808557</v>
      </c>
      <c r="E26" s="145">
        <f t="shared" si="1"/>
        <v>260382654123</v>
      </c>
      <c r="F26" s="145">
        <f t="shared" si="1"/>
        <v>254933679712</v>
      </c>
      <c r="G26" s="145">
        <f t="shared" si="1"/>
        <v>0</v>
      </c>
      <c r="H26" s="145">
        <f t="shared" si="1"/>
        <v>0</v>
      </c>
      <c r="I26" s="145">
        <f t="shared" si="1"/>
        <v>0</v>
      </c>
      <c r="J26" s="145">
        <f t="shared" si="1"/>
        <v>0</v>
      </c>
      <c r="K26" s="145">
        <f t="shared" si="1"/>
        <v>0</v>
      </c>
      <c r="L26" s="145">
        <f t="shared" si="1"/>
        <v>0</v>
      </c>
      <c r="M26" s="145">
        <f t="shared" si="1"/>
        <v>0</v>
      </c>
      <c r="N26" s="145">
        <f t="shared" si="1"/>
        <v>0</v>
      </c>
      <c r="O26" s="145">
        <f>SUM(C26:N26)</f>
        <v>996767592105</v>
      </c>
      <c r="P26" s="222">
        <f>SUM(P10:P25)</f>
        <v>1804594947.9499998</v>
      </c>
      <c r="Q26" s="73"/>
    </row>
    <row r="27" spans="1:256" s="55" customFormat="1" ht="18" customHeight="1">
      <c r="A27" s="54"/>
      <c r="B27" s="221" t="s">
        <v>8</v>
      </c>
      <c r="C27" s="145">
        <f t="shared" ref="C27:F27" si="2">ROUND(C26/C28,2)</f>
        <v>470628575.00999999</v>
      </c>
      <c r="D27" s="145">
        <f t="shared" si="2"/>
        <v>412529404.86000001</v>
      </c>
      <c r="E27" s="145">
        <f t="shared" si="2"/>
        <v>461799650.24000001</v>
      </c>
      <c r="F27" s="145">
        <f t="shared" si="2"/>
        <v>459637317.82999998</v>
      </c>
      <c r="G27" s="145"/>
      <c r="H27" s="145"/>
      <c r="I27" s="145"/>
      <c r="J27" s="145"/>
      <c r="K27" s="145"/>
      <c r="L27" s="145"/>
      <c r="M27" s="145"/>
      <c r="N27" s="145"/>
      <c r="O27" s="145">
        <f>SUM(C27:N27)</f>
        <v>1804594947.9400001</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554.4085</v>
      </c>
      <c r="E28" s="224">
        <f>Visitas!E48</f>
        <v>563.84333333333336</v>
      </c>
      <c r="F28" s="224">
        <f>Visitas!F48</f>
        <v>554.6409523809524</v>
      </c>
      <c r="G28" s="224">
        <f>Visitas!G48</f>
        <v>0</v>
      </c>
      <c r="H28" s="224">
        <f>Visitas!H48</f>
        <v>0</v>
      </c>
      <c r="I28" s="224">
        <f>Visitas!I48</f>
        <v>0</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150</v>
      </c>
      <c r="C30" s="292"/>
      <c r="D30" s="292"/>
      <c r="E30" s="292"/>
      <c r="F30" s="292"/>
      <c r="G30" s="292"/>
      <c r="H30" s="292"/>
      <c r="I30" s="292"/>
      <c r="J30" s="292"/>
      <c r="K30" s="292"/>
      <c r="L30" s="292"/>
      <c r="M30" s="292"/>
      <c r="N30" s="292"/>
      <c r="O30" s="292"/>
      <c r="P30" s="293"/>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v>0.92989999999999995</v>
      </c>
      <c r="E32" s="107">
        <v>0.9264</v>
      </c>
      <c r="F32" s="107">
        <v>0.92820000000000003</v>
      </c>
      <c r="G32" s="107"/>
      <c r="H32" s="107"/>
      <c r="I32" s="107"/>
      <c r="J32" s="107"/>
      <c r="K32" s="107"/>
      <c r="L32" s="107"/>
      <c r="M32" s="107"/>
      <c r="N32" s="107"/>
      <c r="O32" s="107">
        <v>0.92810000000000004</v>
      </c>
      <c r="P32" s="107">
        <v>0.93020000000000003</v>
      </c>
      <c r="Q32" s="16"/>
      <c r="R32" s="209"/>
    </row>
    <row r="33" spans="1:19" s="52" customFormat="1" ht="9" customHeight="1">
      <c r="A33" s="51"/>
      <c r="B33" s="133" t="s">
        <v>3</v>
      </c>
      <c r="C33" s="108">
        <v>0.93459999999999999</v>
      </c>
      <c r="D33" s="108">
        <v>0.93689999999999996</v>
      </c>
      <c r="E33" s="108">
        <v>0.93130000000000002</v>
      </c>
      <c r="F33" s="108">
        <v>0.93859999999999999</v>
      </c>
      <c r="G33" s="108"/>
      <c r="H33" s="108"/>
      <c r="I33" s="108"/>
      <c r="J33" s="108"/>
      <c r="K33" s="108"/>
      <c r="L33" s="108"/>
      <c r="M33" s="108"/>
      <c r="N33" s="108"/>
      <c r="O33" s="108">
        <v>0.93530000000000002</v>
      </c>
      <c r="P33" s="108">
        <v>0.93220000000000003</v>
      </c>
      <c r="R33" s="109"/>
      <c r="S33" s="109"/>
    </row>
    <row r="34" spans="1:19" s="52" customFormat="1" ht="9" customHeight="1">
      <c r="A34" s="51"/>
      <c r="B34" s="214" t="s">
        <v>76</v>
      </c>
      <c r="C34" s="107">
        <v>0.93020000000000003</v>
      </c>
      <c r="D34" s="107">
        <v>0.92569999999999997</v>
      </c>
      <c r="E34" s="107">
        <v>0.92749999999999999</v>
      </c>
      <c r="F34" s="107">
        <v>0.93120000000000003</v>
      </c>
      <c r="G34" s="107"/>
      <c r="H34" s="107"/>
      <c r="I34" s="107"/>
      <c r="J34" s="107"/>
      <c r="K34" s="107"/>
      <c r="L34" s="107"/>
      <c r="M34" s="107"/>
      <c r="N34" s="107"/>
      <c r="O34" s="107">
        <v>0.92879999999999996</v>
      </c>
      <c r="P34" s="107">
        <v>0.92720000000000002</v>
      </c>
      <c r="R34" s="109"/>
      <c r="S34" s="109"/>
    </row>
    <row r="35" spans="1:19" s="52" customFormat="1" ht="9" customHeight="1">
      <c r="A35" s="51"/>
      <c r="B35" s="133" t="s">
        <v>35</v>
      </c>
      <c r="C35" s="108">
        <v>0.92969999999999997</v>
      </c>
      <c r="D35" s="108">
        <v>0.92279999999999995</v>
      </c>
      <c r="E35" s="108">
        <v>0.92800000000000005</v>
      </c>
      <c r="F35" s="108">
        <v>0.92810000000000004</v>
      </c>
      <c r="G35" s="108"/>
      <c r="H35" s="108"/>
      <c r="I35" s="108"/>
      <c r="J35" s="108"/>
      <c r="K35" s="108"/>
      <c r="L35" s="108"/>
      <c r="M35" s="108"/>
      <c r="N35" s="108"/>
      <c r="O35" s="108">
        <v>0.92689999999999995</v>
      </c>
      <c r="P35" s="108">
        <v>0.92800000000000005</v>
      </c>
      <c r="R35" s="109"/>
      <c r="S35" s="109"/>
    </row>
    <row r="36" spans="1:19" s="52" customFormat="1" ht="9" customHeight="1">
      <c r="A36" s="51"/>
      <c r="B36" s="213" t="s">
        <v>124</v>
      </c>
      <c r="C36" s="107">
        <v>0.9345</v>
      </c>
      <c r="D36" s="107">
        <v>0.93730000000000002</v>
      </c>
      <c r="E36" s="173">
        <v>0.93659999999999999</v>
      </c>
      <c r="F36" s="107">
        <v>0.94469999999999998</v>
      </c>
      <c r="G36" s="107"/>
      <c r="H36" s="107"/>
      <c r="I36" s="107"/>
      <c r="J36" s="107"/>
      <c r="K36" s="107"/>
      <c r="L36" s="107"/>
      <c r="M36" s="107"/>
      <c r="N36" s="107"/>
      <c r="O36" s="107">
        <v>0.93859999999999999</v>
      </c>
      <c r="P36" s="107">
        <v>0.93830000000000002</v>
      </c>
      <c r="R36" s="109"/>
      <c r="S36" s="109"/>
    </row>
    <row r="37" spans="1:19" s="52" customFormat="1" ht="9" customHeight="1">
      <c r="A37" s="51"/>
      <c r="B37" s="133" t="s">
        <v>16</v>
      </c>
      <c r="C37" s="108">
        <v>0.93479999999999996</v>
      </c>
      <c r="D37" s="108">
        <v>0.93530000000000002</v>
      </c>
      <c r="E37" s="148">
        <v>0.93500000000000005</v>
      </c>
      <c r="F37" s="148">
        <v>0.93320000000000003</v>
      </c>
      <c r="G37" s="148"/>
      <c r="H37" s="108"/>
      <c r="I37" s="108"/>
      <c r="J37" s="108"/>
      <c r="K37" s="108"/>
      <c r="L37" s="108"/>
      <c r="M37" s="108"/>
      <c r="N37" s="108"/>
      <c r="O37" s="108">
        <v>0.93459999999999999</v>
      </c>
      <c r="P37" s="108">
        <v>0.93820000000000003</v>
      </c>
      <c r="R37" s="109"/>
      <c r="S37" s="109"/>
    </row>
    <row r="38" spans="1:19" s="52" customFormat="1" ht="9" customHeight="1">
      <c r="A38" s="51"/>
      <c r="B38" s="213" t="s">
        <v>4</v>
      </c>
      <c r="C38" s="107">
        <v>0.9325</v>
      </c>
      <c r="D38" s="107">
        <v>0.93230000000000002</v>
      </c>
      <c r="E38" s="107">
        <v>0.93089999999999995</v>
      </c>
      <c r="F38" s="107">
        <v>0.93989999999999996</v>
      </c>
      <c r="G38" s="107"/>
      <c r="H38" s="107"/>
      <c r="I38" s="107"/>
      <c r="J38" s="107"/>
      <c r="K38" s="107"/>
      <c r="L38" s="107"/>
      <c r="M38" s="107"/>
      <c r="N38" s="107"/>
      <c r="O38" s="107">
        <v>0.93369999999999997</v>
      </c>
      <c r="P38" s="107">
        <v>0.9304</v>
      </c>
      <c r="R38" s="109"/>
      <c r="S38" s="109"/>
    </row>
    <row r="39" spans="1:19" s="52" customFormat="1" ht="9" customHeight="1">
      <c r="A39" s="51"/>
      <c r="B39" s="133" t="s">
        <v>5</v>
      </c>
      <c r="C39" s="108">
        <v>0.93069999999999997</v>
      </c>
      <c r="D39" s="108">
        <v>0.93140000000000001</v>
      </c>
      <c r="E39" s="148">
        <v>0.93679999999999997</v>
      </c>
      <c r="F39" s="148">
        <v>0.93730000000000002</v>
      </c>
      <c r="G39" s="148"/>
      <c r="H39" s="148"/>
      <c r="I39" s="108"/>
      <c r="J39" s="108"/>
      <c r="K39" s="108"/>
      <c r="L39" s="108"/>
      <c r="M39" s="108"/>
      <c r="N39" s="108"/>
      <c r="O39" s="108">
        <v>0.93430000000000002</v>
      </c>
      <c r="P39" s="108">
        <v>0.93610000000000004</v>
      </c>
      <c r="R39" s="109"/>
      <c r="S39" s="109"/>
    </row>
    <row r="40" spans="1:19" s="52" customFormat="1" ht="9" customHeight="1">
      <c r="A40" s="51"/>
      <c r="B40" s="253" t="s">
        <v>6</v>
      </c>
      <c r="C40" s="107">
        <v>0.9365</v>
      </c>
      <c r="D40" s="107">
        <v>0.9385</v>
      </c>
      <c r="E40" s="235">
        <v>0.94259999999999999</v>
      </c>
      <c r="F40" s="235">
        <v>0.93679999999999997</v>
      </c>
      <c r="G40" s="235"/>
      <c r="H40" s="107"/>
      <c r="I40" s="107"/>
      <c r="J40" s="107"/>
      <c r="K40" s="107"/>
      <c r="L40" s="107"/>
      <c r="M40" s="107"/>
      <c r="N40" s="107"/>
      <c r="O40" s="107">
        <v>0.93859999999999999</v>
      </c>
      <c r="P40" s="107">
        <v>0.93700000000000006</v>
      </c>
      <c r="R40" s="109"/>
      <c r="S40" s="109"/>
    </row>
    <row r="41" spans="1:19" s="52" customFormat="1" ht="9" customHeight="1">
      <c r="A41" s="51"/>
      <c r="B41" s="251" t="s">
        <v>12</v>
      </c>
      <c r="C41" s="108">
        <v>0.93010000000000004</v>
      </c>
      <c r="D41" s="108">
        <v>0.92679999999999996</v>
      </c>
      <c r="E41" s="108">
        <v>0.92779999999999996</v>
      </c>
      <c r="F41" s="108">
        <v>0.93559999999999999</v>
      </c>
      <c r="G41" s="108"/>
      <c r="H41" s="108"/>
      <c r="I41" s="108"/>
      <c r="J41" s="108"/>
      <c r="K41" s="108"/>
      <c r="L41" s="108"/>
      <c r="M41" s="108"/>
      <c r="N41" s="108"/>
      <c r="O41" s="108">
        <v>0.93020000000000003</v>
      </c>
      <c r="P41" s="108">
        <v>0.93389999999999995</v>
      </c>
      <c r="R41" s="109"/>
      <c r="S41" s="109"/>
    </row>
    <row r="42" spans="1:19" s="52" customFormat="1" ht="9" customHeight="1">
      <c r="A42" s="51"/>
      <c r="B42" s="253" t="s">
        <v>13</v>
      </c>
      <c r="C42" s="107">
        <v>0.94010000000000005</v>
      </c>
      <c r="D42" s="107">
        <v>0.93830000000000002</v>
      </c>
      <c r="E42" s="107">
        <v>0.9425</v>
      </c>
      <c r="F42" s="107">
        <v>0.9385</v>
      </c>
      <c r="G42" s="107"/>
      <c r="H42" s="107"/>
      <c r="I42" s="107"/>
      <c r="J42" s="107"/>
      <c r="K42" s="107"/>
      <c r="L42" s="107"/>
      <c r="M42" s="107"/>
      <c r="N42" s="107"/>
      <c r="O42" s="107">
        <v>0.93989999999999996</v>
      </c>
      <c r="P42" s="107">
        <v>0.94010000000000005</v>
      </c>
      <c r="R42" s="109"/>
      <c r="S42" s="109"/>
    </row>
    <row r="43" spans="1:19" s="52" customFormat="1" ht="9" customHeight="1">
      <c r="A43" s="51"/>
      <c r="B43" s="251" t="s">
        <v>14</v>
      </c>
      <c r="C43" s="108">
        <v>0.93910000000000005</v>
      </c>
      <c r="D43" s="108">
        <v>0.93989999999999996</v>
      </c>
      <c r="E43" s="108">
        <v>0.94230000000000003</v>
      </c>
      <c r="F43" s="108">
        <v>0.94099999999999995</v>
      </c>
      <c r="G43" s="108"/>
      <c r="H43" s="108"/>
      <c r="I43" s="108"/>
      <c r="J43" s="108"/>
      <c r="K43" s="108"/>
      <c r="L43" s="108"/>
      <c r="M43" s="108"/>
      <c r="N43" s="108"/>
      <c r="O43" s="108">
        <v>0.94059999999999999</v>
      </c>
      <c r="P43" s="108">
        <v>0.94110000000000005</v>
      </c>
      <c r="R43" s="109"/>
      <c r="S43" s="109"/>
    </row>
    <row r="44" spans="1:19" s="52" customFormat="1" ht="9" customHeight="1">
      <c r="A44" s="51"/>
      <c r="B44" s="253" t="s">
        <v>38</v>
      </c>
      <c r="C44" s="107">
        <v>0.93089999999999995</v>
      </c>
      <c r="D44" s="107">
        <v>0.93210000000000004</v>
      </c>
      <c r="E44" s="107">
        <v>0.92820000000000003</v>
      </c>
      <c r="F44" s="107">
        <v>0.92979999999999996</v>
      </c>
      <c r="G44" s="107"/>
      <c r="H44" s="107"/>
      <c r="I44" s="107"/>
      <c r="J44" s="107"/>
      <c r="K44" s="107"/>
      <c r="L44" s="107"/>
      <c r="M44" s="107"/>
      <c r="N44" s="107"/>
      <c r="O44" s="107">
        <v>0.93030000000000002</v>
      </c>
      <c r="P44" s="107">
        <v>0.9325</v>
      </c>
      <c r="R44" s="109"/>
      <c r="S44" s="109"/>
    </row>
    <row r="45" spans="1:19" s="52" customFormat="1" ht="9" customHeight="1">
      <c r="A45" s="51"/>
      <c r="B45" s="251" t="s">
        <v>147</v>
      </c>
      <c r="C45" s="108">
        <v>0.92869999999999997</v>
      </c>
      <c r="D45" s="108">
        <v>0.9304</v>
      </c>
      <c r="E45" s="108">
        <v>0.92479999999999996</v>
      </c>
      <c r="F45" s="108">
        <v>0.9405</v>
      </c>
      <c r="G45" s="108"/>
      <c r="H45" s="108"/>
      <c r="I45" s="108"/>
      <c r="J45" s="108"/>
      <c r="K45" s="108"/>
      <c r="L45" s="108"/>
      <c r="M45" s="108"/>
      <c r="N45" s="108"/>
      <c r="O45" s="108">
        <v>0.93069999999999997</v>
      </c>
      <c r="P45" s="108">
        <v>0.92920000000000003</v>
      </c>
      <c r="R45" s="109"/>
      <c r="S45" s="109"/>
    </row>
    <row r="46" spans="1:19" s="52" customFormat="1" ht="9" customHeight="1">
      <c r="A46" s="51"/>
      <c r="B46" s="253" t="s">
        <v>145</v>
      </c>
      <c r="C46" s="107">
        <v>0.94430000000000003</v>
      </c>
      <c r="D46" s="107">
        <v>0.94540000000000002</v>
      </c>
      <c r="E46" s="107">
        <v>0.9425</v>
      </c>
      <c r="F46" s="107">
        <v>0.94899999999999995</v>
      </c>
      <c r="G46" s="107"/>
      <c r="H46" s="107"/>
      <c r="I46" s="107"/>
      <c r="J46" s="107"/>
      <c r="K46" s="107"/>
      <c r="L46" s="107"/>
      <c r="M46" s="107"/>
      <c r="N46" s="107"/>
      <c r="O46" s="107">
        <v>0.94540000000000002</v>
      </c>
      <c r="P46" s="107">
        <v>0.9466</v>
      </c>
      <c r="R46" s="109"/>
      <c r="S46" s="109"/>
    </row>
    <row r="47" spans="1:19" s="52" customFormat="1" ht="9" customHeight="1">
      <c r="A47" s="51"/>
      <c r="B47" s="251" t="s">
        <v>15</v>
      </c>
      <c r="C47" s="108">
        <v>0.93010000000000004</v>
      </c>
      <c r="D47" s="108">
        <v>0.92759999999999998</v>
      </c>
      <c r="E47" s="108">
        <v>0.93030000000000002</v>
      </c>
      <c r="F47" s="108">
        <v>0.92800000000000005</v>
      </c>
      <c r="G47" s="108"/>
      <c r="H47" s="108"/>
      <c r="I47" s="108"/>
      <c r="J47" s="108"/>
      <c r="K47" s="108"/>
      <c r="L47" s="108"/>
      <c r="M47" s="108"/>
      <c r="N47" s="108"/>
      <c r="O47" s="108">
        <v>0.92910000000000004</v>
      </c>
      <c r="P47" s="108">
        <v>0.92910000000000004</v>
      </c>
      <c r="R47" s="109"/>
      <c r="S47" s="109"/>
    </row>
    <row r="48" spans="1:19" s="52" customFormat="1" ht="9" customHeight="1">
      <c r="A48" s="51"/>
      <c r="B48" s="215" t="s">
        <v>2</v>
      </c>
      <c r="C48" s="111">
        <v>0.9345</v>
      </c>
      <c r="D48" s="111">
        <v>0.93500000000000005</v>
      </c>
      <c r="E48" s="130">
        <v>0.93579999999999997</v>
      </c>
      <c r="F48" s="130">
        <v>0.93630000000000002</v>
      </c>
      <c r="G48" s="130"/>
      <c r="H48" s="130"/>
      <c r="I48" s="111"/>
      <c r="J48" s="111"/>
      <c r="K48" s="111"/>
      <c r="L48" s="111"/>
      <c r="M48" s="111"/>
      <c r="N48" s="111"/>
      <c r="O48" s="111">
        <v>0.93540000000000001</v>
      </c>
      <c r="P48" s="111">
        <v>0.93600000000000005</v>
      </c>
      <c r="R48" s="109"/>
      <c r="S48" s="109"/>
    </row>
    <row r="49" spans="1:23" s="52" customFormat="1" ht="9" customHeight="1">
      <c r="A49" s="51"/>
      <c r="B49" s="216" t="s">
        <v>26</v>
      </c>
      <c r="C49" s="217">
        <f t="shared" ref="C49:P49" si="3">MAX(C32:C47)</f>
        <v>0.94430000000000003</v>
      </c>
      <c r="D49" s="217">
        <f t="shared" si="3"/>
        <v>0.94540000000000002</v>
      </c>
      <c r="E49" s="217">
        <f t="shared" si="3"/>
        <v>0.94259999999999999</v>
      </c>
      <c r="F49" s="217">
        <f t="shared" si="3"/>
        <v>0.94899999999999995</v>
      </c>
      <c r="G49" s="217">
        <f t="shared" si="3"/>
        <v>0</v>
      </c>
      <c r="H49" s="217">
        <f t="shared" si="3"/>
        <v>0</v>
      </c>
      <c r="I49" s="217">
        <f t="shared" si="3"/>
        <v>0</v>
      </c>
      <c r="J49" s="217">
        <f t="shared" si="3"/>
        <v>0</v>
      </c>
      <c r="K49" s="217">
        <f t="shared" si="3"/>
        <v>0</v>
      </c>
      <c r="L49" s="217">
        <f t="shared" si="3"/>
        <v>0</v>
      </c>
      <c r="M49" s="217">
        <f t="shared" si="3"/>
        <v>0</v>
      </c>
      <c r="N49" s="217">
        <f t="shared" si="3"/>
        <v>0</v>
      </c>
      <c r="O49" s="217">
        <f t="shared" si="3"/>
        <v>0.94540000000000002</v>
      </c>
      <c r="P49" s="218">
        <f t="shared" si="3"/>
        <v>0.9466</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19" zoomScale="115" zoomScaleNormal="115" workbookViewId="0">
      <selection activeCell="V48" sqref="V48"/>
    </sheetView>
  </sheetViews>
  <sheetFormatPr baseColWidth="10" defaultColWidth="11.42578125" defaultRowHeight="14.25"/>
  <cols>
    <col min="1" max="1" width="4.140625" style="50" customWidth="1"/>
    <col min="2" max="2" width="25.7109375" style="17" customWidth="1"/>
    <col min="3" max="6" width="11.140625" style="17" bestFit="1" customWidth="1"/>
    <col min="7" max="7" width="10.5703125"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79882765296</v>
      </c>
      <c r="P10" s="54"/>
      <c r="Q10" s="54"/>
      <c r="R10" s="55"/>
    </row>
    <row r="11" spans="1:18" s="56" customFormat="1" ht="11.25" customHeight="1">
      <c r="A11" s="54"/>
      <c r="B11" s="103" t="s">
        <v>17</v>
      </c>
      <c r="C11" s="116">
        <f>+Impuestos!C26</f>
        <v>3368289422</v>
      </c>
      <c r="D11" s="116">
        <f>+Impuestos!D26</f>
        <v>3036833839</v>
      </c>
      <c r="E11" s="116">
        <f>+Impuestos!E26</f>
        <v>3527047172</v>
      </c>
      <c r="F11" s="116">
        <f>+Impuestos!F26</f>
        <v>3291879278</v>
      </c>
      <c r="G11" s="116">
        <f>+Impuestos!G26</f>
        <v>0</v>
      </c>
      <c r="H11" s="116">
        <f>+Impuestos!H26</f>
        <v>0</v>
      </c>
      <c r="I11" s="116">
        <f>+Impuestos!I26</f>
        <v>0</v>
      </c>
      <c r="J11" s="116">
        <f>+Impuestos!J26</f>
        <v>0</v>
      </c>
      <c r="K11" s="116">
        <f>+Impuestos!K26</f>
        <v>0</v>
      </c>
      <c r="L11" s="116">
        <f>+Impuestos!L26</f>
        <v>0</v>
      </c>
      <c r="M11" s="116">
        <f>+Impuestos!M26</f>
        <v>0</v>
      </c>
      <c r="N11" s="116">
        <f>+Impuestos!N26</f>
        <v>0</v>
      </c>
      <c r="O11" s="116">
        <f>SUM(C11:N11)</f>
        <v>13224049711</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12736702737</v>
      </c>
      <c r="P12" s="54"/>
      <c r="Q12" s="54"/>
      <c r="R12" s="55"/>
    </row>
    <row r="13" spans="1:18" s="56" customFormat="1" ht="11.25" customHeight="1">
      <c r="A13" s="54"/>
      <c r="B13" s="129" t="s">
        <v>27</v>
      </c>
      <c r="C13" s="175">
        <f>+Visitas!C26</f>
        <v>466158</v>
      </c>
      <c r="D13" s="175">
        <f>+Visitas!D26</f>
        <v>451505</v>
      </c>
      <c r="E13" s="175">
        <f>+Visitas!E26</f>
        <v>435402</v>
      </c>
      <c r="F13" s="175">
        <f>+Visitas!F26</f>
        <v>409410</v>
      </c>
      <c r="G13" s="175">
        <f>+Visitas!G26</f>
        <v>0</v>
      </c>
      <c r="H13" s="175">
        <f>+Visitas!H26</f>
        <v>0</v>
      </c>
      <c r="I13" s="175">
        <f>+Visitas!I26</f>
        <v>0</v>
      </c>
      <c r="J13" s="175">
        <f>+Visitas!J26</f>
        <v>0</v>
      </c>
      <c r="K13" s="175">
        <f>+Visitas!K26</f>
        <v>0</v>
      </c>
      <c r="L13" s="175">
        <f>+Visitas!L26</f>
        <v>0</v>
      </c>
      <c r="M13" s="175">
        <f>+Visitas!M26</f>
        <v>0</v>
      </c>
      <c r="N13" s="175">
        <f>+Visitas!N26</f>
        <v>0</v>
      </c>
      <c r="O13" s="127">
        <f>SUM(C13:N13)</f>
        <v>1762475</v>
      </c>
      <c r="P13" s="54"/>
      <c r="Q13" s="54"/>
      <c r="R13" s="55"/>
    </row>
    <row r="14" spans="1:18" s="56" customFormat="1" ht="11.25" customHeight="1">
      <c r="A14" s="54"/>
      <c r="B14" s="140" t="s">
        <v>9</v>
      </c>
      <c r="C14" s="176">
        <f>+Visitas!C46</f>
        <v>1335752441</v>
      </c>
      <c r="D14" s="176">
        <f>+Visitas!D46</f>
        <v>1301539917</v>
      </c>
      <c r="E14" s="176">
        <f>+Visitas!E46</f>
        <v>1257619493</v>
      </c>
      <c r="F14" s="176">
        <f>+Visitas!F46</f>
        <v>1188447628</v>
      </c>
      <c r="G14" s="176">
        <f>+Visitas!G46</f>
        <v>0</v>
      </c>
      <c r="H14" s="176">
        <f>+Visitas!H46</f>
        <v>0</v>
      </c>
      <c r="I14" s="176">
        <f>+Visitas!I46</f>
        <v>0</v>
      </c>
      <c r="J14" s="176">
        <f>+Visitas!J46</f>
        <v>0</v>
      </c>
      <c r="K14" s="176">
        <f>+Visitas!K46</f>
        <v>0</v>
      </c>
      <c r="L14" s="176">
        <f>+Visitas!L46</f>
        <v>0</v>
      </c>
      <c r="M14" s="176">
        <f>+Visitas!M46</f>
        <v>0</v>
      </c>
      <c r="N14" s="176">
        <f>+Visitas!N46</f>
        <v>0</v>
      </c>
      <c r="O14" s="128">
        <f>SUM(C14:N14)</f>
        <v>5083359479</v>
      </c>
      <c r="P14" s="54"/>
      <c r="Q14" s="54"/>
      <c r="R14" s="55"/>
    </row>
    <row r="15" spans="1:18" s="56" customFormat="1" ht="11.25" customHeight="1">
      <c r="A15" s="54"/>
      <c r="B15" s="151" t="s">
        <v>10</v>
      </c>
      <c r="C15" s="174">
        <f>+Visitas!C69</f>
        <v>43648.67</v>
      </c>
      <c r="D15" s="174">
        <f>+Visitas!D69</f>
        <v>40693.120000000003</v>
      </c>
      <c r="E15" s="174">
        <f>+Visitas!E69</f>
        <v>49008.31</v>
      </c>
      <c r="F15" s="174">
        <f>+Visitas!F69</f>
        <v>48421.21</v>
      </c>
      <c r="G15" s="174">
        <f>+Visitas!G69</f>
        <v>0</v>
      </c>
      <c r="H15" s="174">
        <f>+Visitas!H69</f>
        <v>0</v>
      </c>
      <c r="I15" s="174">
        <f>+Visitas!I69</f>
        <v>0</v>
      </c>
      <c r="J15" s="174">
        <f>+Visitas!J69</f>
        <v>0</v>
      </c>
      <c r="K15" s="174">
        <f>+Visitas!K69</f>
        <v>0</v>
      </c>
      <c r="L15" s="174">
        <f>+Visitas!L69</f>
        <v>0</v>
      </c>
      <c r="M15" s="174">
        <f>+Visitas!M69</f>
        <v>0</v>
      </c>
      <c r="N15" s="174">
        <f>+Visitas!N69</f>
        <v>0</v>
      </c>
      <c r="O15" s="134">
        <f>+O10/O13</f>
        <v>45324.197674293253</v>
      </c>
      <c r="P15" s="54"/>
      <c r="Q15" s="54"/>
      <c r="R15" s="55"/>
    </row>
    <row r="16" spans="1:18" s="56" customFormat="1" ht="11.25" customHeight="1">
      <c r="A16" s="54"/>
      <c r="B16" s="178" t="s">
        <v>105</v>
      </c>
      <c r="C16" s="177">
        <f>+'Retorno Máquinas'!C48</f>
        <v>0.9345</v>
      </c>
      <c r="D16" s="177">
        <v>0.93500000000000005</v>
      </c>
      <c r="E16" s="177">
        <v>0.93579999999999997</v>
      </c>
      <c r="F16" s="177">
        <v>0.93630000000000002</v>
      </c>
      <c r="G16" s="177"/>
      <c r="H16" s="177"/>
      <c r="I16" s="177"/>
      <c r="J16" s="177"/>
      <c r="K16" s="177"/>
      <c r="L16" s="177"/>
      <c r="M16" s="177"/>
      <c r="N16" s="177"/>
      <c r="O16" s="177">
        <v>0.93540000000000001</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33140090.997883331</v>
      </c>
      <c r="E20" s="131">
        <f>+'Ingresos Brutos del Juego'!E27</f>
        <v>37844403.477916442</v>
      </c>
      <c r="F20" s="131">
        <f>+'Ingresos Brutos del Juego'!F27</f>
        <v>35742268.315924674</v>
      </c>
      <c r="G20" s="131">
        <f>+'Ingresos Brutos del Juego'!G27</f>
        <v>0</v>
      </c>
      <c r="H20" s="131">
        <f>+'Ingresos Brutos del Juego'!H27</f>
        <v>0</v>
      </c>
      <c r="I20" s="131">
        <f>+'Ingresos Brutos del Juego'!I27</f>
        <v>0</v>
      </c>
      <c r="J20" s="131">
        <f>+'Ingresos Brutos del Juego'!J27</f>
        <v>0</v>
      </c>
      <c r="K20" s="131">
        <f>+'Ingresos Brutos del Juego'!K27</f>
        <v>0</v>
      </c>
      <c r="L20" s="131">
        <f>+'Ingresos Brutos del Juego'!L27</f>
        <v>0</v>
      </c>
      <c r="M20" s="131">
        <f>+'Ingresos Brutos del Juego'!M27</f>
        <v>0</v>
      </c>
      <c r="N20" s="131">
        <f>+'Ingresos Brutos del Juego'!N27</f>
        <v>0</v>
      </c>
      <c r="O20" s="132">
        <f>SUM(C20:N20)</f>
        <v>144615137.80613452</v>
      </c>
      <c r="P20" s="54"/>
      <c r="Q20" s="65"/>
      <c r="R20" s="55"/>
    </row>
    <row r="21" spans="1:18" s="56" customFormat="1" ht="11.25" customHeight="1">
      <c r="A21" s="54"/>
      <c r="B21" s="133" t="s">
        <v>17</v>
      </c>
      <c r="C21" s="113">
        <f>+Impuestos!C27</f>
        <v>6272074.694045105</v>
      </c>
      <c r="D21" s="113">
        <f>+Impuestos!D27</f>
        <v>5477610.5326667968</v>
      </c>
      <c r="E21" s="113">
        <f>+Impuestos!E27</f>
        <v>6255367.3396274373</v>
      </c>
      <c r="F21" s="113">
        <f>+Impuestos!F27</f>
        <v>5935153.6590810353</v>
      </c>
      <c r="G21" s="113">
        <f>+Impuestos!G27</f>
        <v>0</v>
      </c>
      <c r="H21" s="113">
        <f>+Impuestos!H27</f>
        <v>0</v>
      </c>
      <c r="I21" s="113">
        <f>+Impuestos!I27</f>
        <v>0</v>
      </c>
      <c r="J21" s="113">
        <f>+Impuestos!J27</f>
        <v>0</v>
      </c>
      <c r="K21" s="113">
        <f>+Impuestos!K27</f>
        <v>0</v>
      </c>
      <c r="L21" s="113">
        <f>+Impuestos!L27</f>
        <v>0</v>
      </c>
      <c r="M21" s="113">
        <f>+Impuestos!M27</f>
        <v>0</v>
      </c>
      <c r="N21" s="113">
        <f>+Impuestos!N27</f>
        <v>0</v>
      </c>
      <c r="O21" s="134">
        <f>SUM(C21:N21)</f>
        <v>23940206.225420374</v>
      </c>
      <c r="P21" s="54"/>
      <c r="Q21" s="54"/>
      <c r="R21" s="55"/>
    </row>
    <row r="22" spans="1:18" s="56" customFormat="1" ht="11.25" customHeight="1">
      <c r="A22" s="54"/>
      <c r="B22" s="135" t="s">
        <v>18</v>
      </c>
      <c r="C22" s="136">
        <f>+Impuestos!C49</f>
        <v>6049404.4145192625</v>
      </c>
      <c r="D22" s="136">
        <f>+Impuestos!D49</f>
        <v>5259370.1106674951</v>
      </c>
      <c r="E22" s="136">
        <f>+Impuestos!E49</f>
        <v>6042383.7484407602</v>
      </c>
      <c r="F22" s="136">
        <f>+Impuestos!F49</f>
        <v>5706748.7216955451</v>
      </c>
      <c r="G22" s="136">
        <f>+Impuestos!G49</f>
        <v>0</v>
      </c>
      <c r="H22" s="136">
        <f>+Impuestos!H49</f>
        <v>0</v>
      </c>
      <c r="I22" s="136">
        <f>+Impuestos!I49</f>
        <v>0</v>
      </c>
      <c r="J22" s="136">
        <f>+Impuestos!J49</f>
        <v>0</v>
      </c>
      <c r="K22" s="136">
        <f>+Impuestos!K49</f>
        <v>0</v>
      </c>
      <c r="L22" s="136">
        <f>+Impuestos!L49</f>
        <v>0</v>
      </c>
      <c r="M22" s="136">
        <f>+Impuestos!M49</f>
        <v>0</v>
      </c>
      <c r="N22" s="136">
        <f>+Impuestos!N49</f>
        <v>0</v>
      </c>
      <c r="O22" s="143">
        <f>SUM(C22:N22)</f>
        <v>23057906.995323066</v>
      </c>
      <c r="P22" s="54"/>
      <c r="Q22" s="54"/>
      <c r="R22" s="55"/>
    </row>
    <row r="23" spans="1:18" s="56" customFormat="1" ht="11.25" customHeight="1">
      <c r="A23" s="54"/>
      <c r="B23" s="133" t="s">
        <v>27</v>
      </c>
      <c r="C23" s="175">
        <f t="shared" ref="C23:H23" si="0">+C13</f>
        <v>466158</v>
      </c>
      <c r="D23" s="175">
        <f t="shared" si="0"/>
        <v>451505</v>
      </c>
      <c r="E23" s="175">
        <f t="shared" si="0"/>
        <v>435402</v>
      </c>
      <c r="F23" s="175">
        <f t="shared" si="0"/>
        <v>409410</v>
      </c>
      <c r="G23" s="175">
        <f t="shared" si="0"/>
        <v>0</v>
      </c>
      <c r="H23" s="175">
        <f t="shared" si="0"/>
        <v>0</v>
      </c>
      <c r="I23" s="175">
        <f t="shared" ref="I23:J23" si="1">+I13</f>
        <v>0</v>
      </c>
      <c r="J23" s="175">
        <f t="shared" si="1"/>
        <v>0</v>
      </c>
      <c r="K23" s="175">
        <f t="shared" ref="K23:L23" si="2">+K13</f>
        <v>0</v>
      </c>
      <c r="L23" s="175">
        <f t="shared" si="2"/>
        <v>0</v>
      </c>
      <c r="M23" s="175">
        <f t="shared" ref="M23:N23" si="3">+M13</f>
        <v>0</v>
      </c>
      <c r="N23" s="175">
        <f t="shared" si="3"/>
        <v>0</v>
      </c>
      <c r="O23" s="134">
        <f>SUM(C23:N23)</f>
        <v>1762475</v>
      </c>
      <c r="P23" s="54"/>
      <c r="Q23" s="54"/>
      <c r="R23" s="55" t="s">
        <v>164</v>
      </c>
    </row>
    <row r="24" spans="1:18" s="56" customFormat="1" ht="11.25" customHeight="1">
      <c r="A24" s="54"/>
      <c r="B24" s="142" t="s">
        <v>9</v>
      </c>
      <c r="C24" s="70">
        <f>+Visitas!C47</f>
        <v>2487297.8634153362</v>
      </c>
      <c r="D24" s="70">
        <f>+Visitas!D47</f>
        <v>2347618.9795069881</v>
      </c>
      <c r="E24" s="70">
        <f>+Visitas!E47</f>
        <v>2230441.3631446087</v>
      </c>
      <c r="F24" s="70">
        <f>+Visitas!F47</f>
        <v>2142733.281591008</v>
      </c>
      <c r="G24" s="70">
        <f>+Visitas!G47</f>
        <v>0</v>
      </c>
      <c r="H24" s="70">
        <f>+Visitas!H47</f>
        <v>0</v>
      </c>
      <c r="I24" s="70">
        <f>+Visitas!I47</f>
        <v>0</v>
      </c>
      <c r="J24" s="70">
        <f>+Visitas!J47</f>
        <v>0</v>
      </c>
      <c r="K24" s="70">
        <f>+Visitas!K47</f>
        <v>0</v>
      </c>
      <c r="L24" s="70">
        <f>+Visitas!L47</f>
        <v>0</v>
      </c>
      <c r="M24" s="70">
        <f>+Visitas!M47</f>
        <v>0</v>
      </c>
      <c r="N24" s="70">
        <f>+Visitas!N47</f>
        <v>0</v>
      </c>
      <c r="O24" s="128">
        <f>SUM(C24:N24)</f>
        <v>9208091.48765794</v>
      </c>
      <c r="P24" s="54"/>
      <c r="Q24" s="54"/>
      <c r="R24" s="55"/>
    </row>
    <row r="25" spans="1:18" s="56" customFormat="1" ht="11.25" customHeight="1">
      <c r="A25" s="54"/>
      <c r="B25" s="133" t="s">
        <v>10</v>
      </c>
      <c r="C25" s="137">
        <f>+Visitas!C70</f>
        <v>81.277967608012091</v>
      </c>
      <c r="D25" s="137">
        <f>+Visitas!D70</f>
        <v>73.39916325236716</v>
      </c>
      <c r="E25" s="137">
        <f>+Visitas!E70</f>
        <v>86.92</v>
      </c>
      <c r="F25" s="137">
        <f>+Visitas!F70</f>
        <v>87.3</v>
      </c>
      <c r="G25" s="137">
        <f>+Visitas!G70</f>
        <v>0</v>
      </c>
      <c r="H25" s="137">
        <f>+Visitas!H70</f>
        <v>0</v>
      </c>
      <c r="I25" s="137">
        <f>+Visitas!I70</f>
        <v>0</v>
      </c>
      <c r="J25" s="137">
        <f>+Visitas!J70</f>
        <v>0</v>
      </c>
      <c r="K25" s="137">
        <f>+Visitas!K70</f>
        <v>0</v>
      </c>
      <c r="L25" s="137">
        <f>+Visitas!L70</f>
        <v>0</v>
      </c>
      <c r="M25" s="137">
        <f>+Visitas!M70</f>
        <v>0</v>
      </c>
      <c r="N25" s="137">
        <f>+Visitas!N70</f>
        <v>0</v>
      </c>
      <c r="O25" s="138">
        <f>ROUND(+O20/O23,2)</f>
        <v>82.05</v>
      </c>
      <c r="P25" s="54"/>
      <c r="Q25" s="54"/>
      <c r="R25" s="55"/>
    </row>
    <row r="26" spans="1:18" s="56" customFormat="1" ht="11.25" customHeight="1">
      <c r="A26" s="54"/>
      <c r="B26" s="152" t="s">
        <v>105</v>
      </c>
      <c r="C26" s="155">
        <f t="shared" ref="C26" si="4">+C16</f>
        <v>0.9345</v>
      </c>
      <c r="D26" s="155">
        <f>+D16</f>
        <v>0.93500000000000005</v>
      </c>
      <c r="E26" s="155">
        <v>0.93579999999999997</v>
      </c>
      <c r="F26" s="155">
        <v>0.93630000000000002</v>
      </c>
      <c r="G26" s="155"/>
      <c r="H26" s="155"/>
      <c r="I26" s="155"/>
      <c r="J26" s="155"/>
      <c r="K26" s="155"/>
      <c r="L26" s="155"/>
      <c r="M26" s="155"/>
      <c r="N26" s="155"/>
      <c r="O26" s="155">
        <v>0.93540000000000001</v>
      </c>
      <c r="P26" s="54"/>
      <c r="Q26" s="54"/>
      <c r="R26" s="55"/>
    </row>
    <row r="27" spans="1:18" s="56" customFormat="1" ht="11.25" customHeight="1">
      <c r="A27" s="54"/>
      <c r="B27" s="153" t="s">
        <v>31</v>
      </c>
      <c r="C27" s="154">
        <f>+C38</f>
        <v>537.02954545454543</v>
      </c>
      <c r="D27" s="154">
        <f>+D38</f>
        <v>554.4085</v>
      </c>
      <c r="E27" s="154">
        <f t="shared" ref="E27:N27" si="5">+E38</f>
        <v>563.84333333333336</v>
      </c>
      <c r="F27" s="154">
        <f t="shared" si="5"/>
        <v>554.6409523809524</v>
      </c>
      <c r="G27" s="154">
        <f t="shared" si="5"/>
        <v>0</v>
      </c>
      <c r="H27" s="154">
        <f t="shared" si="5"/>
        <v>0</v>
      </c>
      <c r="I27" s="154">
        <f t="shared" si="5"/>
        <v>0</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5" t="s">
        <v>137</v>
      </c>
      <c r="C29" s="296"/>
      <c r="D29" s="296"/>
      <c r="E29" s="296"/>
      <c r="F29" s="296"/>
      <c r="G29" s="296"/>
      <c r="H29" s="296"/>
      <c r="I29" s="296"/>
      <c r="J29" s="296"/>
      <c r="K29" s="296"/>
      <c r="L29" s="296"/>
      <c r="M29" s="296"/>
      <c r="N29" s="296"/>
      <c r="O29" s="296"/>
      <c r="P29" s="296"/>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v>1217896000</v>
      </c>
      <c r="E31" s="179">
        <v>1261900400</v>
      </c>
      <c r="F31" s="179">
        <v>937414550</v>
      </c>
      <c r="G31" s="179"/>
      <c r="H31" s="179"/>
      <c r="I31" s="179"/>
      <c r="J31" s="179"/>
      <c r="K31" s="179"/>
      <c r="L31" s="179"/>
      <c r="M31" s="179"/>
      <c r="N31" s="180"/>
      <c r="O31" s="181">
        <f t="shared" ref="O31:O37" si="6">SUM(C31:N31)</f>
        <v>4957229650</v>
      </c>
      <c r="P31" s="181">
        <v>8992571.8099999987</v>
      </c>
      <c r="Q31" s="6"/>
      <c r="R31" s="6"/>
    </row>
    <row r="32" spans="1:18" s="1" customFormat="1" ht="12" customHeight="1">
      <c r="A32" s="6"/>
      <c r="B32" s="96" t="s">
        <v>100</v>
      </c>
      <c r="C32" s="182">
        <v>2143133950</v>
      </c>
      <c r="D32" s="182">
        <v>2186450050</v>
      </c>
      <c r="E32" s="182">
        <v>3240437450</v>
      </c>
      <c r="F32" s="182">
        <v>2545778875</v>
      </c>
      <c r="G32" s="182"/>
      <c r="H32" s="182"/>
      <c r="I32" s="182"/>
      <c r="J32" s="182"/>
      <c r="K32" s="182"/>
      <c r="L32" s="182"/>
      <c r="M32" s="182"/>
      <c r="N32" s="183"/>
      <c r="O32" s="184">
        <f t="shared" si="6"/>
        <v>10115800325</v>
      </c>
      <c r="P32" s="184">
        <v>18271482.890000001</v>
      </c>
      <c r="Q32" s="6"/>
      <c r="R32" s="6"/>
    </row>
    <row r="33" spans="2:17" s="6" customFormat="1" ht="12" customHeight="1">
      <c r="B33" s="95" t="s">
        <v>101</v>
      </c>
      <c r="C33" s="179">
        <v>92594550</v>
      </c>
      <c r="D33" s="179">
        <v>79418450</v>
      </c>
      <c r="E33" s="179">
        <v>83931850</v>
      </c>
      <c r="F33" s="179">
        <v>83231750</v>
      </c>
      <c r="G33" s="179"/>
      <c r="H33" s="179"/>
      <c r="I33" s="179"/>
      <c r="J33" s="179"/>
      <c r="K33" s="179"/>
      <c r="L33" s="179"/>
      <c r="M33" s="179"/>
      <c r="N33" s="180"/>
      <c r="O33" s="181">
        <f t="shared" si="6"/>
        <v>339176600</v>
      </c>
      <c r="P33" s="181">
        <v>614589.71</v>
      </c>
    </row>
    <row r="34" spans="2:17" s="6" customFormat="1" ht="12" customHeight="1">
      <c r="B34" s="97" t="s">
        <v>102</v>
      </c>
      <c r="C34" s="182">
        <v>16548017312</v>
      </c>
      <c r="D34" s="182">
        <v>14867033455</v>
      </c>
      <c r="E34" s="182">
        <v>16729536090</v>
      </c>
      <c r="F34" s="182">
        <v>16236040504</v>
      </c>
      <c r="G34" s="182"/>
      <c r="H34" s="182"/>
      <c r="I34" s="182"/>
      <c r="J34" s="182"/>
      <c r="K34" s="182"/>
      <c r="L34" s="182"/>
      <c r="M34" s="182"/>
      <c r="N34" s="183"/>
      <c r="O34" s="184">
        <f t="shared" si="6"/>
        <v>64380627361</v>
      </c>
      <c r="P34" s="184">
        <v>116573611.18999998</v>
      </c>
    </row>
    <row r="35" spans="2:17" s="6" customFormat="1" ht="12" customHeight="1">
      <c r="B35" s="95" t="s">
        <v>103</v>
      </c>
      <c r="C35" s="179">
        <v>23412300</v>
      </c>
      <c r="D35" s="179">
        <v>22350185</v>
      </c>
      <c r="E35" s="179">
        <v>22508815</v>
      </c>
      <c r="F35" s="179">
        <v>21660060</v>
      </c>
      <c r="G35" s="179"/>
      <c r="H35" s="179"/>
      <c r="I35" s="179"/>
      <c r="J35" s="179"/>
      <c r="K35" s="179"/>
      <c r="L35" s="179"/>
      <c r="M35" s="179"/>
      <c r="N35" s="180"/>
      <c r="O35" s="181">
        <f t="shared" si="6"/>
        <v>89931360</v>
      </c>
      <c r="P35" s="181">
        <v>162882.23999999999</v>
      </c>
    </row>
    <row r="36" spans="2:17" s="6" customFormat="1" ht="18" customHeight="1">
      <c r="B36" s="186" t="s">
        <v>2</v>
      </c>
      <c r="C36" s="187">
        <f t="shared" ref="C36:D36" si="7">SUM(C31:C35)</f>
        <v>20347176812</v>
      </c>
      <c r="D36" s="187">
        <f t="shared" si="7"/>
        <v>18373148140</v>
      </c>
      <c r="E36" s="187">
        <f t="shared" ref="E36:J36" si="8">SUM(E31:E35)</f>
        <v>21338314605</v>
      </c>
      <c r="F36" s="187">
        <f t="shared" si="8"/>
        <v>19824125739</v>
      </c>
      <c r="G36" s="187">
        <f t="shared" si="8"/>
        <v>0</v>
      </c>
      <c r="H36" s="187">
        <f t="shared" si="8"/>
        <v>0</v>
      </c>
      <c r="I36" s="187">
        <f t="shared" si="8"/>
        <v>0</v>
      </c>
      <c r="J36" s="187">
        <f t="shared" si="8"/>
        <v>0</v>
      </c>
      <c r="K36" s="187">
        <f t="shared" ref="K36:L36" si="9">SUM(K31:K35)</f>
        <v>0</v>
      </c>
      <c r="L36" s="187">
        <f t="shared" si="9"/>
        <v>0</v>
      </c>
      <c r="M36" s="187">
        <f t="shared" ref="M36:N36" si="10">SUM(M31:M35)</f>
        <v>0</v>
      </c>
      <c r="N36" s="187">
        <f t="shared" si="10"/>
        <v>0</v>
      </c>
      <c r="O36" s="187">
        <f>SUM(C36:N36)</f>
        <v>79882765296</v>
      </c>
      <c r="P36" s="187">
        <f>SUM(P31:P35)</f>
        <v>144615137.84</v>
      </c>
    </row>
    <row r="37" spans="2:17" s="6" customFormat="1" ht="18" customHeight="1">
      <c r="B37" s="88" t="s">
        <v>8</v>
      </c>
      <c r="C37" s="88">
        <f t="shared" ref="C37:D37" si="11">C36/C38</f>
        <v>37888375.014410079</v>
      </c>
      <c r="D37" s="88">
        <f t="shared" si="11"/>
        <v>33140090.997883331</v>
      </c>
      <c r="E37" s="88">
        <f>E36/E38</f>
        <v>37844403.477916442</v>
      </c>
      <c r="F37" s="88">
        <f>F36/F38</f>
        <v>35742268.315924674</v>
      </c>
      <c r="G37" s="88"/>
      <c r="H37" s="88"/>
      <c r="I37" s="88"/>
      <c r="J37" s="88"/>
      <c r="K37" s="88"/>
      <c r="L37" s="88"/>
      <c r="M37" s="88"/>
      <c r="N37" s="88"/>
      <c r="O37" s="187">
        <f t="shared" si="6"/>
        <v>144615137.80613452</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0</v>
      </c>
      <c r="H38" s="106">
        <f>+'Retorno Máquinas'!H28</f>
        <v>0</v>
      </c>
      <c r="I38" s="106">
        <f>+'Retorno Máquinas'!I28</f>
        <v>0</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104</v>
      </c>
      <c r="C40" s="298"/>
      <c r="D40" s="298"/>
      <c r="E40" s="298"/>
      <c r="F40" s="298"/>
      <c r="G40" s="298"/>
      <c r="H40" s="298"/>
      <c r="I40" s="298"/>
      <c r="J40" s="298"/>
      <c r="K40" s="298"/>
      <c r="L40" s="298"/>
      <c r="M40" s="298"/>
      <c r="N40" s="298"/>
      <c r="O40" s="299"/>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v>6.6290000000000002E-2</v>
      </c>
      <c r="E42" s="107">
        <v>5.9139999999999998E-2</v>
      </c>
      <c r="F42" s="107">
        <v>4.7289999999999999E-2</v>
      </c>
      <c r="G42" s="107"/>
      <c r="H42" s="107"/>
      <c r="I42" s="107"/>
      <c r="J42" s="107"/>
      <c r="K42" s="107"/>
      <c r="L42" s="107"/>
      <c r="M42" s="107"/>
      <c r="N42" s="107"/>
      <c r="O42" s="107">
        <v>6.2056310039234772E-2</v>
      </c>
      <c r="P42" s="1"/>
      <c r="Q42" s="229"/>
    </row>
    <row r="43" spans="2:17" s="6" customFormat="1" ht="12" customHeight="1">
      <c r="B43" s="96" t="s">
        <v>100</v>
      </c>
      <c r="C43" s="108">
        <v>0.10532999999999999</v>
      </c>
      <c r="D43" s="108">
        <v>0.11899999999999999</v>
      </c>
      <c r="E43" s="108">
        <v>0.15185999999999999</v>
      </c>
      <c r="F43" s="108">
        <v>0.12842000000000001</v>
      </c>
      <c r="G43" s="108"/>
      <c r="H43" s="108"/>
      <c r="I43" s="108"/>
      <c r="J43" s="108"/>
      <c r="K43" s="108"/>
      <c r="L43" s="108"/>
      <c r="M43" s="108"/>
      <c r="N43" s="108"/>
      <c r="O43" s="108">
        <v>0.12663307645293212</v>
      </c>
      <c r="P43" s="1"/>
    </row>
    <row r="44" spans="2:17" s="6" customFormat="1" ht="12" customHeight="1">
      <c r="B44" s="95" t="s">
        <v>101</v>
      </c>
      <c r="C44" s="107">
        <v>4.5999999999999999E-3</v>
      </c>
      <c r="D44" s="107">
        <v>4.3E-3</v>
      </c>
      <c r="E44" s="107">
        <v>3.8999999999999998E-3</v>
      </c>
      <c r="F44" s="107">
        <v>4.1999999999999997E-3</v>
      </c>
      <c r="G44" s="107"/>
      <c r="H44" s="107"/>
      <c r="I44" s="107"/>
      <c r="J44" s="107"/>
      <c r="K44" s="107"/>
      <c r="L44" s="107"/>
      <c r="M44" s="107"/>
      <c r="N44" s="107"/>
      <c r="O44" s="107">
        <v>4.245929628790451E-3</v>
      </c>
      <c r="P44" s="1"/>
    </row>
    <row r="45" spans="2:17" s="6" customFormat="1" ht="12" customHeight="1">
      <c r="B45" s="97" t="s">
        <v>102</v>
      </c>
      <c r="C45" s="108">
        <v>0.81328</v>
      </c>
      <c r="D45" s="108">
        <v>0.80916999999999994</v>
      </c>
      <c r="E45" s="108">
        <v>0.78400999999999998</v>
      </c>
      <c r="F45" s="108">
        <v>0.81899999999999995</v>
      </c>
      <c r="G45" s="108"/>
      <c r="H45" s="108"/>
      <c r="I45" s="108"/>
      <c r="J45" s="108"/>
      <c r="K45" s="108"/>
      <c r="L45" s="108"/>
      <c r="M45" s="108"/>
      <c r="N45" s="108"/>
      <c r="O45" s="108">
        <v>0.80593889210572633</v>
      </c>
      <c r="P45" s="1"/>
    </row>
    <row r="46" spans="2:17" s="6" customFormat="1" ht="12" customHeight="1">
      <c r="B46" s="95" t="s">
        <v>103</v>
      </c>
      <c r="C46" s="107">
        <v>1.15E-3</v>
      </c>
      <c r="D46" s="107">
        <v>1.2199999999999999E-3</v>
      </c>
      <c r="E46" s="107">
        <v>1.0499999999999999E-3</v>
      </c>
      <c r="F46" s="107">
        <v>1.09E-3</v>
      </c>
      <c r="G46" s="107"/>
      <c r="H46" s="107"/>
      <c r="I46" s="107"/>
      <c r="J46" s="107"/>
      <c r="K46" s="107"/>
      <c r="L46" s="107"/>
      <c r="M46" s="107"/>
      <c r="N46" s="107"/>
      <c r="O46" s="107">
        <v>1.1257917733163798E-3</v>
      </c>
      <c r="P46" s="1"/>
    </row>
    <row r="47" spans="2:17" s="6" customFormat="1" ht="18" customHeight="1">
      <c r="B47" s="170" t="s">
        <v>2</v>
      </c>
      <c r="C47" s="171">
        <f t="shared" ref="C47:N47" si="12">SUM(C42:C46)</f>
        <v>1.0000500000000001</v>
      </c>
      <c r="D47" s="171">
        <f t="shared" si="12"/>
        <v>0.99997999999999998</v>
      </c>
      <c r="E47" s="171">
        <f t="shared" si="12"/>
        <v>0.99995999999999996</v>
      </c>
      <c r="F47" s="171">
        <f t="shared" si="12"/>
        <v>1</v>
      </c>
      <c r="G47" s="171">
        <f t="shared" si="12"/>
        <v>0</v>
      </c>
      <c r="H47" s="171">
        <f t="shared" si="12"/>
        <v>0</v>
      </c>
      <c r="I47" s="171">
        <f t="shared" si="12"/>
        <v>0</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2014-04-28T14:21:12Z</cp:lastPrinted>
  <dcterms:created xsi:type="dcterms:W3CDTF">2009-04-09T13:46:36Z</dcterms:created>
  <dcterms:modified xsi:type="dcterms:W3CDTF">2014-05-30T19:29:21Z</dcterms:modified>
</cp:coreProperties>
</file>