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Q27" i="13" l="1"/>
  <c r="P27" i="13"/>
  <c r="O27" i="13"/>
  <c r="N27" i="13"/>
  <c r="M27" i="13"/>
  <c r="L27" i="13"/>
  <c r="K27" i="13"/>
  <c r="J27" i="13"/>
  <c r="I27" i="13"/>
  <c r="H27" i="13"/>
  <c r="G27" i="13"/>
  <c r="F27" i="13"/>
  <c r="E27" i="13"/>
  <c r="D27" i="13"/>
  <c r="C27" i="13"/>
  <c r="R26" i="13"/>
  <c r="R25" i="13"/>
  <c r="R24" i="13"/>
  <c r="R23" i="13"/>
  <c r="R22" i="13"/>
  <c r="R21" i="13"/>
  <c r="R20" i="13"/>
  <c r="R19" i="13"/>
  <c r="R18" i="13"/>
  <c r="R17" i="13"/>
  <c r="R16" i="13"/>
  <c r="R15" i="13"/>
  <c r="R14" i="13"/>
  <c r="R13" i="13"/>
  <c r="R12" i="13"/>
  <c r="R11" i="13"/>
  <c r="R27" i="13" l="1"/>
  <c r="S22" i="13" s="1"/>
  <c r="O10" i="1"/>
  <c r="O11" i="1"/>
  <c r="O12" i="1"/>
  <c r="O13" i="1"/>
  <c r="O14" i="1"/>
  <c r="O15" i="1"/>
  <c r="O16" i="1"/>
  <c r="O17" i="1"/>
  <c r="O18" i="1"/>
  <c r="O19" i="1"/>
  <c r="O20" i="1"/>
  <c r="O21" i="1"/>
  <c r="O22" i="1"/>
  <c r="O23" i="1"/>
  <c r="O24" i="1"/>
  <c r="O25" i="1"/>
  <c r="S16" i="13" l="1"/>
  <c r="S18" i="13"/>
  <c r="G28" i="13"/>
  <c r="S21" i="13"/>
  <c r="K28" i="13"/>
  <c r="S19" i="13"/>
  <c r="S17" i="13"/>
  <c r="S20" i="13"/>
  <c r="S15" i="13"/>
  <c r="J28" i="13"/>
  <c r="Q28" i="13"/>
  <c r="M28" i="13"/>
  <c r="I28" i="13"/>
  <c r="F28" i="13"/>
  <c r="P28" i="13"/>
  <c r="L28" i="13"/>
  <c r="H28" i="13"/>
  <c r="E28" i="13"/>
  <c r="D28" i="13"/>
  <c r="S12" i="13"/>
  <c r="C28" i="13"/>
  <c r="S11" i="13"/>
  <c r="S14" i="13"/>
  <c r="S13" i="13"/>
  <c r="O28" i="13"/>
  <c r="S24" i="13"/>
  <c r="N28" i="13"/>
  <c r="S23" i="13"/>
  <c r="S26" i="13"/>
  <c r="S25" i="13"/>
  <c r="I27" i="4"/>
  <c r="J27" i="4"/>
  <c r="K27" i="4"/>
  <c r="L27" i="4"/>
  <c r="M27" i="4"/>
  <c r="N27" i="4"/>
  <c r="R28" i="13" l="1"/>
  <c r="S27" i="13"/>
  <c r="C48" i="3"/>
  <c r="C71" i="3"/>
  <c r="N48" i="3"/>
  <c r="I27" i="1" l="1"/>
  <c r="I26" i="1"/>
  <c r="D27" i="12" l="1"/>
  <c r="E27" i="12"/>
  <c r="F27" i="12"/>
  <c r="G27" i="12"/>
  <c r="H27" i="12"/>
  <c r="P26" i="2" l="1"/>
  <c r="P36" i="4" l="1"/>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N47" i="3" s="1"/>
  <c r="N71" i="3"/>
  <c r="N70" i="3" s="1"/>
  <c r="N25" i="4" l="1"/>
  <c r="D15" i="4" l="1"/>
  <c r="E15" i="4"/>
  <c r="F15" i="4"/>
  <c r="G15" i="4"/>
  <c r="H15" i="4"/>
  <c r="I15" i="4"/>
  <c r="J15" i="4"/>
  <c r="K15" i="4"/>
  <c r="L15" i="4"/>
  <c r="M15" i="4"/>
  <c r="N15" i="4"/>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F47" i="4" l="1"/>
  <c r="F49" i="7"/>
  <c r="F26" i="7"/>
  <c r="O44" i="3"/>
  <c r="O24" i="3"/>
  <c r="O46" i="2"/>
  <c r="E47" i="4"/>
  <c r="E36" i="4"/>
  <c r="D49" i="7" l="1"/>
  <c r="E49" i="7"/>
  <c r="C16" i="4" l="1"/>
  <c r="C26" i="4" s="1"/>
  <c r="C15" i="4"/>
  <c r="O49" i="7"/>
  <c r="C49" i="7"/>
  <c r="E28" i="2" l="1"/>
  <c r="E48" i="3" s="1"/>
  <c r="E71" i="3" s="1"/>
  <c r="E70" i="3" s="1"/>
  <c r="E25" i="4" s="1"/>
  <c r="F28" i="2"/>
  <c r="F48" i="3" s="1"/>
  <c r="F71" i="3" s="1"/>
  <c r="F70" i="3" s="1"/>
  <c r="F25" i="4" s="1"/>
  <c r="G28" i="2"/>
  <c r="G48" i="3" s="1"/>
  <c r="H28" i="2"/>
  <c r="H48" i="3" s="1"/>
  <c r="I28" i="2"/>
  <c r="I48" i="3" s="1"/>
  <c r="J28" i="2"/>
  <c r="J48" i="3" s="1"/>
  <c r="K28" i="2"/>
  <c r="K48" i="3" s="1"/>
  <c r="L28" i="2"/>
  <c r="L48" i="3" s="1"/>
  <c r="M28" i="2"/>
  <c r="M48" i="3" s="1"/>
  <c r="N28" i="2"/>
  <c r="D28" i="2"/>
  <c r="D48" i="3" s="1"/>
  <c r="C28" i="2"/>
  <c r="D71" i="3" l="1"/>
  <c r="D70" i="3" s="1"/>
  <c r="D25" i="4" s="1"/>
  <c r="D28" i="7"/>
  <c r="M47" i="3"/>
  <c r="M71" i="3"/>
  <c r="M70" i="3" s="1"/>
  <c r="M25" i="4" s="1"/>
  <c r="L47" i="3"/>
  <c r="L71" i="3"/>
  <c r="L70" i="3" s="1"/>
  <c r="L25" i="4" s="1"/>
  <c r="K47" i="3"/>
  <c r="K71" i="3"/>
  <c r="K70" i="3" s="1"/>
  <c r="K25" i="4" s="1"/>
  <c r="J47" i="3"/>
  <c r="J71" i="3"/>
  <c r="J70" i="3" s="1"/>
  <c r="J25" i="4" s="1"/>
  <c r="I47" i="3"/>
  <c r="I71" i="3"/>
  <c r="I70" i="3" s="1"/>
  <c r="I25" i="4" s="1"/>
  <c r="H71" i="3"/>
  <c r="H70" i="3" s="1"/>
  <c r="H25" i="4" s="1"/>
  <c r="J28" i="7"/>
  <c r="J27" i="7" s="1"/>
  <c r="L50" i="2"/>
  <c r="M28" i="7"/>
  <c r="I28" i="7"/>
  <c r="F28" i="7"/>
  <c r="F27" i="7" s="1"/>
  <c r="C50" i="2"/>
  <c r="D50" i="2"/>
  <c r="C28" i="7"/>
  <c r="C38" i="4" s="1"/>
  <c r="C27" i="4" s="1"/>
  <c r="C70" i="3"/>
  <c r="C25" i="4" s="1"/>
  <c r="K28" i="7"/>
  <c r="K27" i="7" s="1"/>
  <c r="G28" i="7"/>
  <c r="G27" i="7" s="1"/>
  <c r="G71" i="3"/>
  <c r="G70" i="3" s="1"/>
  <c r="G25" i="4" s="1"/>
  <c r="E28" i="7"/>
  <c r="N28" i="7"/>
  <c r="H28" i="7"/>
  <c r="N50" i="2"/>
  <c r="J50" i="2"/>
  <c r="H50" i="2"/>
  <c r="F50" i="2"/>
  <c r="M50" i="2"/>
  <c r="K50" i="2"/>
  <c r="I50" i="2"/>
  <c r="G50" i="2"/>
  <c r="E50" i="2"/>
  <c r="E38" i="4" l="1"/>
  <c r="N38" i="4"/>
  <c r="N37" i="4" s="1"/>
  <c r="L28" i="7"/>
  <c r="M38" i="4"/>
  <c r="M37" i="4" s="1"/>
  <c r="K38" i="4"/>
  <c r="K37" i="4" s="1"/>
  <c r="H38" i="4"/>
  <c r="H27" i="4" s="1"/>
  <c r="I38" i="4"/>
  <c r="I37" i="4" s="1"/>
  <c r="J38" i="4"/>
  <c r="J37" i="4" s="1"/>
  <c r="G38" i="4"/>
  <c r="F38" i="4"/>
  <c r="D36" i="4"/>
  <c r="G37" i="4" l="1"/>
  <c r="G27" i="4"/>
  <c r="F37" i="4"/>
  <c r="F27" i="4"/>
  <c r="E37" i="4"/>
  <c r="E27" i="4"/>
  <c r="L38" i="4"/>
  <c r="L37" i="4" s="1"/>
  <c r="H37" i="4"/>
  <c r="D38" i="4"/>
  <c r="B70" i="12"/>
  <c r="D37" i="4" l="1"/>
  <c r="D27" i="4"/>
  <c r="D4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27" i="7" s="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27" i="7" s="1"/>
  <c r="L48" i="2"/>
  <c r="P48" i="2"/>
  <c r="L26" i="2"/>
  <c r="L27" i="2" s="1"/>
  <c r="K13" i="4"/>
  <c r="K23" i="4" s="1"/>
  <c r="K48" i="2"/>
  <c r="K49" i="2" s="1"/>
  <c r="K26" i="2"/>
  <c r="K27" i="2" s="1"/>
  <c r="K26" i="1"/>
  <c r="K27" i="1" s="1"/>
  <c r="J13" i="4"/>
  <c r="J23" i="4" s="1"/>
  <c r="O13" i="3"/>
  <c r="O14" i="3"/>
  <c r="J48" i="2"/>
  <c r="J49" i="2" s="1"/>
  <c r="J26" i="2"/>
  <c r="J27" i="2" s="1"/>
  <c r="I26" i="7"/>
  <c r="I27" i="7" s="1"/>
  <c r="I13" i="4"/>
  <c r="I23" i="4" s="1"/>
  <c r="I48" i="2"/>
  <c r="I49" i="2" s="1"/>
  <c r="I26" i="2"/>
  <c r="I27" i="2" s="1"/>
  <c r="J26" i="1"/>
  <c r="J27" i="1" s="1"/>
  <c r="L26" i="1"/>
  <c r="L27" i="1" s="1"/>
  <c r="M26" i="1"/>
  <c r="M27" i="1" s="1"/>
  <c r="N26" i="1"/>
  <c r="N27" i="1" s="1"/>
  <c r="H26" i="7"/>
  <c r="H27" i="7" s="1"/>
  <c r="H46" i="3"/>
  <c r="H47" i="3" s="1"/>
  <c r="H26" i="3"/>
  <c r="H13" i="4" s="1"/>
  <c r="H23" i="4" s="1"/>
  <c r="H26" i="2"/>
  <c r="H27" i="2" s="1"/>
  <c r="H48" i="2"/>
  <c r="H49" i="2" s="1"/>
  <c r="H26" i="1"/>
  <c r="H27" i="1" s="1"/>
  <c r="E26" i="7"/>
  <c r="E27" i="7" s="1"/>
  <c r="D26" i="7"/>
  <c r="D27" i="7" s="1"/>
  <c r="C26" i="7"/>
  <c r="C27" i="7" s="1"/>
  <c r="D46" i="3"/>
  <c r="D47" i="3" s="1"/>
  <c r="E46" i="3"/>
  <c r="E47" i="3" s="1"/>
  <c r="F46" i="3"/>
  <c r="F47" i="3" s="1"/>
  <c r="G46" i="3"/>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E20" i="4" s="1"/>
  <c r="F26" i="1"/>
  <c r="F27" i="1" s="1"/>
  <c r="G26" i="1"/>
  <c r="G27" i="1" s="1"/>
  <c r="G20" i="4" s="1"/>
  <c r="C26" i="1"/>
  <c r="O10" i="3"/>
  <c r="O25" i="3"/>
  <c r="O15" i="3"/>
  <c r="O16" i="3"/>
  <c r="O17" i="3"/>
  <c r="O18" i="3"/>
  <c r="O19" i="3"/>
  <c r="O20" i="3"/>
  <c r="O21" i="3"/>
  <c r="O22" i="3"/>
  <c r="O12" i="3"/>
  <c r="O11" i="3"/>
  <c r="P26" i="1"/>
  <c r="G47" i="3" l="1"/>
  <c r="G24" i="4" s="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O47" i="3" l="1"/>
  <c r="C21" i="4"/>
  <c r="O21" i="4" s="1"/>
  <c r="O27" i="2"/>
  <c r="O27" i="1"/>
  <c r="N20" i="4"/>
  <c r="O20" i="4" s="1"/>
  <c r="O25" i="4" s="1"/>
  <c r="O14" i="4"/>
  <c r="O10" i="4"/>
  <c r="O15" i="4" s="1"/>
  <c r="O11" i="4"/>
  <c r="O12" i="4"/>
  <c r="O24" i="4"/>
  <c r="O49" i="2"/>
  <c r="L22" i="4"/>
  <c r="O22" i="4" s="1"/>
</calcChain>
</file>

<file path=xl/sharedStrings.xml><?xml version="1.0" encoding="utf-8"?>
<sst xmlns="http://schemas.openxmlformats.org/spreadsheetml/2006/main" count="619" uniqueCount="162">
  <si>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</si>
  <si>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</si>
  <si>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</si>
  <si>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</si>
  <si>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</si>
  <si>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</si>
  <si>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</si>
  <si>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</si>
  <si>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</si>
  <si>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</si>
  <si>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</si>
  <si>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</si>
  <si>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</si>
  <si>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</si>
  <si>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</si>
  <si>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</si>
  <si>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</si>
  <si>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</si>
  <si>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</si>
  <si>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</si>
  <si>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</si>
  <si>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</si>
  <si>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</si>
  <si>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</si>
  <si>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</si>
  <si>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</si>
  <si>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</si>
  <si>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</si>
  <si>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</si>
  <si>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</si>
  <si>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</si>
  <si>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</si>
  <si>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</si>
  <si>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</si>
  <si>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</si>
  <si>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</si>
  <si>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</si>
  <si>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</si>
  <si>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</si>
  <si>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</si>
  <si>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</si>
  <si>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</si>
  <si>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</si>
  <si>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</si>
  <si>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</si>
  <si>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</si>
  <si>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</si>
  <si>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</si>
  <si>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</si>
  <si>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</si>
  <si>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</si>
  <si>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</si>
  <si>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</si>
  <si>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</si>
  <si>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</si>
  <si>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</si>
  <si>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</si>
  <si>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</si>
  <si>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</si>
  <si>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</si>
  <si>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</si>
  <si>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</si>
  <si>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</si>
  <si>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</si>
  <si>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</si>
  <si>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</si>
  <si>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</si>
  <si>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</si>
  <si>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</si>
  <si>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</si>
  <si>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</si>
  <si>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</si>
  <si>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</si>
  <si>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</si>
  <si>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</si>
  <si>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</si>
  <si>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</si>
  <si>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</si>
  <si>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</si>
  <si>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</si>
  <si>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</si>
  <si>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</si>
  <si>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</si>
  <si>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</si>
  <si>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</si>
  <si>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</si>
  <si>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</si>
  <si>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</si>
  <si>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</si>
  <si>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</si>
  <si>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</si>
  <si>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</si>
  <si>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</si>
  <si>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</si>
  <si>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</si>
  <si>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</si>
  <si>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</si>
  <si>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</si>
  <si>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</si>
  <si>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</si>
  <si>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</si>
  <si>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</si>
  <si>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</si>
  <si>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</si>
  <si>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</si>
  <si>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</si>
  <si>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</si>
  <si>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</si>
  <si>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</si>
  <si>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</si>
  <si>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</si>
  <si>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</si>
  <si>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</si>
  <si>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</si>
  <si>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</si>
  <si>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</si>
  <si>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</si>
  <si>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</si>
  <si>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</si>
  <si>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</si>
  <si>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</si>
  <si>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</si>
  <si>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</si>
  <si>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</si>
  <si>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</si>
  <si>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</si>
  <si>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Gasto Promedio Año 2015</t>
  </si>
  <si>
    <t>ANSWORTH</t>
  </si>
  <si>
    <t>ARISTOCRAT</t>
  </si>
  <si>
    <t>ARUZE</t>
  </si>
  <si>
    <t>SPIELO</t>
  </si>
  <si>
    <t>BALLY</t>
  </si>
  <si>
    <t>Elektroncek</t>
  </si>
  <si>
    <t>GOLDCLUB</t>
  </si>
  <si>
    <t>ID Interactive</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</si>
  <si>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</si>
  <si>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</si>
  <si>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</si>
  <si>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</si>
  <si>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</si>
  <si>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</si>
  <si>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</si>
  <si>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</si>
  <si>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</si>
  <si>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</si>
  <si>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</si>
  <si>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</si>
  <si>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</si>
  <si>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</si>
  <si>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</si>
  <si>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</si>
  <si>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</si>
  <si>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</si>
  <si>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</si>
  <si>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</si>
  <si>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OFERTA DE JUEGOS POR CATEGORIA,  EN LOS CASINOS EN OPERACIÓN - Junio 2015</t>
  </si>
  <si>
    <t>Al 30-06-2015</t>
  </si>
  <si>
    <t>NUMERO DE MAQUINAS DE AZAR POR FABRICANTE Y PROCEDENCIA - Junio 2015</t>
  </si>
  <si>
    <t>POSICIONES DE JUEGO, POR CATEGORIA DE JUEGO - Junio 2015</t>
  </si>
  <si>
    <t>WIN DIARIO POR POSICION DE JUEGO ($), SEGUN CATEGORIA - Junio 2015</t>
  </si>
  <si>
    <t>Win Junio 2015 y posiciones de juego al 30-06-2015</t>
  </si>
  <si>
    <t>WIN DIARIO POR POSICION DE JUEGO (US$), SEGUN CATEGORIA - Junio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</si>
</sst>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164" formatCode="_-* #,##0_-;\-* #,##0_-;_-* &quot;-&quot;_-;_-@_-"/>
    <numFmt numFmtId="165" formatCode="_-&quot;$&quot;\ * #,##0.00_-;\-&quot;$&quot;\ * #,##0.00_-;_-&quot;$&quot;\ * &quot;-&quot;??_-;_-@_-"/>
    <numFmt numFmtId="166" formatCode="_-* #,##0.00_-;\-* #,##0.00_-;_-* &quot;-&quot;??_-;_-@_-"/>
    <numFmt numFmtId="167" formatCode="_-* #,##0_-;\-* #,##0_-;_-* &quot;-&quot;??_-;_-@_-"/>
    <numFmt numFmtId="168" formatCode="#,##0.0"/>
    <numFmt numFmtId="169" formatCode="0.0%"/>
    <numFmt numFmtId="170" formatCode="_-* #,##0.0_-;\-* #,##0.0_-;_-* &quot;-&quot;??_-;_-@_-"/>
    <numFmt numFmtId="171" formatCode="_-* #,##0.0_-;\-* #,##0.0_-;_-* &quot;-&quot;?_-;_-@_-"/>
    <numFmt numFmtId="172" formatCode="0.0"/>
    <numFmt numFmtId="173" formatCode="_-* #,##0.0_-;\-* #,##0.0_-;_-* &quot;-&quot;_-;_-@_-"/>
    <numFmt numFmtId="174" formatCode="_-[$€-2]\ * #,##0.00_-;\-[$€-2]\ * #,##0.00_-;_-[$€-2]\ * \-??_-"/>
    <numFmt numFmtId="175" formatCode="_-* #,##0.00_-;\-* #,##0.00_-;_-* \-??_-;_-@_-"/>
    <numFmt numFmtId="176" formatCode="_(&quot;pta&quot;* #,##0.00_);_(&quot;pta&quot;* \(#,##0.00\);_(&quot;pta&quot;* &quot;-&quot;??_);_(@_)"/>
    <numFmt numFmtId="177" formatCode="_-[$€-2]\ * #,##0.00_-;\-[$€-2]\ * #,##0.00_-;_-[$€-2]\ * &quot;-&quot;??_-"/>
    <numFmt numFmtId="178" formatCode="_(* #,##0.00_);_(* \(#,##0.00\);_(* &quot;-&quot;??_);_(@_)"/>
    <numFmt numFmtId="179" formatCode="[$-F800]dddd\,\ mmmm\ dd\,\ yyyy"/>
    <numFmt numFmtId="180"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7"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4" fontId="39" fillId="0" borderId="0" applyFill="0" applyBorder="0" applyAlignment="0" applyProtection="0"/>
    <xf numFmtId="0" fontId="48" fillId="9" borderId="0" applyNumberFormat="0" applyBorder="0" applyAlignment="0" applyProtection="0"/>
    <xf numFmtId="175"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44" fontId="39" fillId="0" borderId="0" applyFont="0" applyFill="0" applyBorder="0" applyAlignment="0" applyProtection="0"/>
    <xf numFmtId="0" fontId="39" fillId="0" borderId="0"/>
    <xf numFmtId="166" fontId="39" fillId="0" borderId="0" applyFont="0" applyFill="0" applyBorder="0" applyAlignment="0" applyProtection="0"/>
    <xf numFmtId="176"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7" fontId="39"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5"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66" fontId="39" fillId="0" borderId="0" applyFont="0" applyFill="0" applyBorder="0" applyAlignment="0" applyProtection="0"/>
    <xf numFmtId="169"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9"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5" fontId="39" fillId="0" borderId="0" applyFill="0" applyBorder="0" applyAlignment="0" applyProtection="0"/>
    <xf numFmtId="180" fontId="39" fillId="0" borderId="0" applyFill="0" applyBorder="0" applyAlignment="0" applyProtection="0"/>
    <xf numFmtId="9" fontId="39" fillId="0" borderId="0" applyFill="0" applyBorder="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164" fontId="21" fillId="2" borderId="9" xfId="2" applyNumberFormat="1" applyFont="1" applyFill="1" applyBorder="1" applyAlignment="1"/>
    <xf numFmtId="164" fontId="21" fillId="3" borderId="10" xfId="2" applyNumberFormat="1" applyFont="1" applyFill="1" applyBorder="1"/>
    <xf numFmtId="164" fontId="21" fillId="2" borderId="9" xfId="2" applyNumberFormat="1" applyFont="1" applyFill="1" applyBorder="1"/>
    <xf numFmtId="164" fontId="21" fillId="3" borderId="9" xfId="2" applyNumberFormat="1" applyFont="1" applyFill="1" applyBorder="1"/>
    <xf numFmtId="164" fontId="21" fillId="2" borderId="10" xfId="2" applyNumberFormat="1" applyFont="1" applyFill="1" applyBorder="1"/>
    <xf numFmtId="164" fontId="21" fillId="3" borderId="8" xfId="2" applyNumberFormat="1" applyFont="1" applyFill="1" applyBorder="1"/>
    <xf numFmtId="164"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164" fontId="23" fillId="3" borderId="12" xfId="0" applyNumberFormat="1" applyFont="1" applyFill="1" applyBorder="1"/>
    <xf numFmtId="164" fontId="23" fillId="3" borderId="1" xfId="0" applyNumberFormat="1" applyFont="1" applyFill="1" applyBorder="1"/>
    <xf numFmtId="164" fontId="23" fillId="3" borderId="2" xfId="0" applyNumberFormat="1" applyFont="1" applyFill="1" applyBorder="1"/>
    <xf numFmtId="0" fontId="3" fillId="0" borderId="5" xfId="0" applyFont="1" applyFill="1" applyBorder="1"/>
    <xf numFmtId="164"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7"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7"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164" fontId="23" fillId="3" borderId="23" xfId="0" applyNumberFormat="1" applyFont="1" applyFill="1" applyBorder="1"/>
    <xf numFmtId="164"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8" fontId="4" fillId="0" borderId="0" xfId="0" applyNumberFormat="1" applyFont="1"/>
    <xf numFmtId="164"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7"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7" fontId="33" fillId="4" borderId="0" xfId="3" applyFont="1" applyAlignment="1">
      <alignment vertical="center"/>
    </xf>
    <xf numFmtId="167" fontId="33" fillId="4" borderId="20" xfId="3" applyFont="1" applyBorder="1" applyAlignment="1">
      <alignment vertical="center"/>
    </xf>
    <xf numFmtId="167" fontId="33" fillId="4" borderId="21" xfId="3" applyFont="1" applyBorder="1" applyAlignment="1">
      <alignment vertical="center"/>
    </xf>
    <xf numFmtId="167" fontId="33" fillId="4" borderId="22" xfId="3" applyFont="1" applyBorder="1" applyAlignment="1">
      <alignment vertical="center"/>
    </xf>
    <xf numFmtId="167"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166" fontId="1" fillId="0" borderId="0" xfId="0" applyNumberFormat="1" applyFont="1"/>
    <xf numFmtId="166" fontId="33" fillId="4" borderId="0" xfId="3" applyNumberFormat="1" applyFont="1" applyAlignment="1">
      <alignment vertical="center"/>
    </xf>
    <xf numFmtId="169" fontId="23" fillId="3" borderId="2" xfId="6" applyNumberFormat="1" applyFont="1" applyFill="1" applyBorder="1" applyAlignment="1">
      <alignment horizontal="right"/>
    </xf>
    <xf numFmtId="169" fontId="23" fillId="2" borderId="2" xfId="6" applyNumberFormat="1" applyFont="1" applyFill="1" applyBorder="1" applyAlignment="1">
      <alignment horizontal="right"/>
    </xf>
    <xf numFmtId="9" fontId="24" fillId="3" borderId="0" xfId="6" applyFont="1" applyFill="1"/>
    <xf numFmtId="170" fontId="33" fillId="4" borderId="0" xfId="3" applyNumberFormat="1" applyFont="1" applyAlignment="1">
      <alignment vertical="center"/>
    </xf>
    <xf numFmtId="169" fontId="33" fillId="4" borderId="0" xfId="3" applyNumberFormat="1" applyFont="1" applyBorder="1" applyAlignment="1">
      <alignment vertical="center"/>
    </xf>
    <xf numFmtId="164" fontId="23" fillId="2" borderId="2" xfId="1" applyNumberFormat="1" applyFont="1" applyBorder="1" applyAlignment="1"/>
    <xf numFmtId="164" fontId="23" fillId="3" borderId="15" xfId="5" applyNumberFormat="1" applyFont="1" applyFill="1" applyBorder="1"/>
    <xf numFmtId="164" fontId="23" fillId="3" borderId="13" xfId="5" applyNumberFormat="1" applyFont="1" applyFill="1" applyBorder="1"/>
    <xf numFmtId="164" fontId="23" fillId="2" borderId="2" xfId="1" applyNumberFormat="1" applyFont="1" applyAlignment="1"/>
    <xf numFmtId="171" fontId="23" fillId="3" borderId="2" xfId="5" applyNumberFormat="1" applyFont="1" applyFill="1" applyBorder="1"/>
    <xf numFmtId="171" fontId="23" fillId="2" borderId="2" xfId="1" applyNumberFormat="1" applyFont="1" applyBorder="1" applyAlignment="1"/>
    <xf numFmtId="0" fontId="36" fillId="0" borderId="0" xfId="0" applyFont="1"/>
    <xf numFmtId="167" fontId="1" fillId="0" borderId="0" xfId="5" applyNumberFormat="1" applyFont="1"/>
    <xf numFmtId="172"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164" fontId="23" fillId="2" borderId="32" xfId="1" applyNumberFormat="1" applyFont="1" applyBorder="1" applyAlignment="1"/>
    <xf numFmtId="164" fontId="23" fillId="3" borderId="14" xfId="0" applyNumberFormat="1" applyFont="1" applyFill="1" applyBorder="1"/>
    <xf numFmtId="3" fontId="35" fillId="2" borderId="36" xfId="1" applyFont="1" applyBorder="1" applyAlignment="1">
      <alignment vertical="center"/>
    </xf>
    <xf numFmtId="169" fontId="33" fillId="4" borderId="0" xfId="3" applyNumberFormat="1" applyFont="1" applyBorder="1" applyAlignment="1">
      <alignment horizontal="right" vertical="center"/>
    </xf>
    <xf numFmtId="164" fontId="23" fillId="3" borderId="31" xfId="0" applyNumberFormat="1" applyFont="1" applyFill="1" applyBorder="1" applyAlignment="1"/>
    <xf numFmtId="164" fontId="23" fillId="3" borderId="32" xfId="0" applyNumberFormat="1" applyFont="1" applyFill="1" applyBorder="1"/>
    <xf numFmtId="3" fontId="35" fillId="2" borderId="15" xfId="1" applyFont="1" applyBorder="1" applyAlignment="1">
      <alignment vertical="center"/>
    </xf>
    <xf numFmtId="164" fontId="23" fillId="2" borderId="14" xfId="1" applyNumberFormat="1" applyFont="1" applyBorder="1" applyAlignment="1"/>
    <xf numFmtId="3" fontId="35" fillId="3" borderId="33" xfId="0" applyNumberFormat="1" applyFont="1" applyFill="1" applyBorder="1" applyAlignment="1">
      <alignment vertical="center"/>
    </xf>
    <xf numFmtId="164" fontId="23" fillId="3" borderId="34" xfId="0" applyNumberFormat="1" applyFont="1" applyFill="1" applyBorder="1" applyAlignment="1"/>
    <xf numFmtId="173" fontId="23" fillId="2" borderId="2" xfId="1" applyNumberFormat="1" applyFont="1" applyBorder="1" applyAlignment="1"/>
    <xf numFmtId="173"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164" fontId="23" fillId="3" borderId="35" xfId="0" applyNumberFormat="1" applyFont="1" applyFill="1" applyBorder="1"/>
    <xf numFmtId="167" fontId="33" fillId="4" borderId="0" xfId="3" applyNumberFormat="1" applyFont="1" applyBorder="1" applyAlignment="1">
      <alignment vertical="center"/>
    </xf>
    <xf numFmtId="169"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166" fontId="23" fillId="2" borderId="34" xfId="0" applyNumberFormat="1" applyFont="1" applyFill="1" applyBorder="1" applyAlignment="1"/>
    <xf numFmtId="169"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7" fontId="33" fillId="4" borderId="20" xfId="3" applyNumberFormat="1" applyFont="1" applyBorder="1" applyAlignment="1">
      <alignment vertical="center"/>
    </xf>
    <xf numFmtId="167"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9" fontId="23" fillId="3" borderId="2" xfId="0" applyNumberFormat="1" applyFont="1" applyFill="1" applyBorder="1"/>
    <xf numFmtId="164" fontId="23" fillId="2" borderId="17" xfId="1" applyNumberFormat="1" applyFont="1" applyBorder="1" applyAlignment="1"/>
    <xf numFmtId="164" fontId="23" fillId="2" borderId="51" xfId="1" applyNumberFormat="1" applyFont="1" applyBorder="1" applyAlignment="1"/>
    <xf numFmtId="164" fontId="23" fillId="3" borderId="17" xfId="0" applyNumberFormat="1" applyFont="1" applyFill="1" applyBorder="1"/>
    <xf numFmtId="169"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8" fontId="23" fillId="3" borderId="2" xfId="0" applyNumberFormat="1" applyFont="1" applyFill="1" applyBorder="1" applyAlignment="1">
      <alignment horizontal="center"/>
    </xf>
    <xf numFmtId="168" fontId="23" fillId="2" borderId="2" xfId="1" applyNumberFormat="1" applyFont="1" applyBorder="1" applyAlignment="1">
      <alignment horizontal="center"/>
    </xf>
    <xf numFmtId="168" fontId="33" fillId="4" borderId="21" xfId="3" applyNumberFormat="1" applyFont="1" applyBorder="1" applyAlignment="1">
      <alignment horizontal="center" vertical="center"/>
    </xf>
    <xf numFmtId="168"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8" fontId="23" fillId="3" borderId="16" xfId="1" applyNumberFormat="1" applyFont="1" applyFill="1" applyBorder="1" applyAlignment="1">
      <alignment horizontal="center"/>
    </xf>
    <xf numFmtId="168" fontId="23" fillId="3" borderId="16" xfId="0" applyNumberFormat="1" applyFont="1" applyFill="1" applyBorder="1" applyAlignment="1">
      <alignment horizontal="center"/>
    </xf>
    <xf numFmtId="168" fontId="33" fillId="3" borderId="0" xfId="3" applyNumberFormat="1" applyFont="1" applyFill="1" applyBorder="1" applyAlignment="1">
      <alignment horizontal="center" vertical="center"/>
    </xf>
    <xf numFmtId="166" fontId="33" fillId="4" borderId="0" xfId="3" applyNumberFormat="1" applyFont="1" applyBorder="1" applyAlignment="1">
      <alignment vertical="center"/>
    </xf>
    <xf numFmtId="169" fontId="24" fillId="0" borderId="0" xfId="5" applyNumberFormat="1" applyFont="1"/>
    <xf numFmtId="167"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9" fontId="33" fillId="4" borderId="58" xfId="3" applyNumberFormat="1" applyFont="1" applyBorder="1" applyAlignment="1">
      <alignment vertical="center"/>
    </xf>
    <xf numFmtId="169" fontId="33" fillId="4" borderId="59" xfId="3" applyNumberFormat="1" applyFont="1" applyBorder="1" applyAlignment="1">
      <alignment vertical="center"/>
    </xf>
    <xf numFmtId="164" fontId="23" fillId="3" borderId="14" xfId="5" applyNumberFormat="1" applyFont="1" applyFill="1" applyBorder="1"/>
    <xf numFmtId="164" fontId="23" fillId="2" borderId="14" xfId="5" applyNumberFormat="1" applyFont="1" applyFill="1" applyBorder="1" applyAlignment="1"/>
    <xf numFmtId="167" fontId="33" fillId="4" borderId="28" xfId="3" applyNumberFormat="1" applyFont="1" applyBorder="1" applyAlignment="1">
      <alignment vertical="center"/>
    </xf>
    <xf numFmtId="167" fontId="33" fillId="4" borderId="29" xfId="3" applyNumberFormat="1" applyFont="1" applyBorder="1" applyAlignment="1">
      <alignment vertical="center"/>
    </xf>
    <xf numFmtId="167" fontId="33" fillId="4" borderId="57" xfId="3" applyNumberFormat="1" applyFont="1" applyBorder="1" applyAlignment="1">
      <alignment vertical="center"/>
    </xf>
    <xf numFmtId="166"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164" fontId="23" fillId="3" borderId="2" xfId="1" applyNumberFormat="1" applyFont="1" applyFill="1" applyBorder="1" applyAlignment="1"/>
    <xf numFmtId="169" fontId="23" fillId="3" borderId="2" xfId="1" applyNumberFormat="1" applyFont="1" applyFill="1" applyBorder="1" applyAlignment="1"/>
    <xf numFmtId="3" fontId="35" fillId="2" borderId="16" xfId="0" applyNumberFormat="1" applyFont="1" applyFill="1" applyBorder="1" applyAlignment="1">
      <alignment vertical="center"/>
    </xf>
    <xf numFmtId="164"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164" fontId="23" fillId="2" borderId="1" xfId="0" applyNumberFormat="1" applyFont="1" applyFill="1" applyBorder="1"/>
    <xf numFmtId="164" fontId="23" fillId="2" borderId="13" xfId="5" applyNumberFormat="1" applyFont="1" applyFill="1" applyBorder="1"/>
    <xf numFmtId="164" fontId="23" fillId="2" borderId="15" xfId="5" applyNumberFormat="1" applyFont="1" applyFill="1" applyBorder="1"/>
    <xf numFmtId="3" fontId="35" fillId="3" borderId="2" xfId="1" applyFont="1" applyFill="1" applyAlignment="1">
      <alignment vertical="center"/>
    </xf>
    <xf numFmtId="164" fontId="23" fillId="3" borderId="2" xfId="1" applyNumberFormat="1" applyFont="1" applyFill="1" applyAlignment="1"/>
    <xf numFmtId="3" fontId="35" fillId="3" borderId="16" xfId="1" applyFont="1" applyFill="1" applyBorder="1" applyAlignment="1">
      <alignment vertical="center"/>
    </xf>
    <xf numFmtId="171" fontId="23" fillId="3" borderId="2" xfId="1" applyNumberFormat="1" applyFont="1" applyFill="1" applyBorder="1" applyAlignment="1"/>
    <xf numFmtId="171" fontId="23" fillId="2" borderId="2" xfId="5" applyNumberFormat="1" applyFont="1" applyFill="1" applyBorder="1"/>
    <xf numFmtId="3" fontId="35" fillId="2" borderId="28" xfId="0" applyNumberFormat="1" applyFont="1" applyFill="1" applyBorder="1" applyAlignment="1">
      <alignment vertical="center"/>
    </xf>
    <xf numFmtId="164" fontId="23" fillId="2" borderId="14" xfId="5" applyNumberFormat="1" applyFont="1" applyFill="1" applyBorder="1"/>
    <xf numFmtId="3" fontId="35" fillId="3" borderId="15" xfId="1" applyFont="1" applyFill="1" applyBorder="1" applyAlignment="1">
      <alignment vertical="center"/>
    </xf>
    <xf numFmtId="164" fontId="23" fillId="3" borderId="14" xfId="5" applyNumberFormat="1" applyFont="1" applyFill="1" applyBorder="1" applyAlignment="1"/>
    <xf numFmtId="168" fontId="23" fillId="3" borderId="2" xfId="1" applyNumberFormat="1" applyFont="1" applyFill="1" applyBorder="1" applyAlignment="1">
      <alignment horizontal="center"/>
    </xf>
    <xf numFmtId="168"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169" fontId="23" fillId="3" borderId="2" xfId="5" applyNumberFormat="1" applyFont="1" applyFill="1" applyBorder="1"/>
    <xf numFmtId="169" fontId="23" fillId="2" borderId="2" xfId="5" applyNumberFormat="1" applyFont="1" applyFill="1" applyBorder="1"/>
    <xf numFmtId="0" fontId="33" fillId="4" borderId="36" xfId="3" applyNumberFormat="1" applyFont="1" applyBorder="1" applyAlignment="1">
      <alignment vertical="center"/>
    </xf>
    <xf numFmtId="9" fontId="33" fillId="4" borderId="17" xfId="3" applyNumberFormat="1" applyFont="1" applyBorder="1" applyAlignment="1">
      <alignment vertical="center"/>
    </xf>
    <xf numFmtId="0" fontId="33" fillId="4" borderId="37" xfId="3" applyNumberFormat="1" applyFont="1" applyBorder="1" applyAlignment="1">
      <alignment vertical="center"/>
    </xf>
    <xf numFmtId="169" fontId="33" fillId="4" borderId="21" xfId="3" applyNumberFormat="1" applyFont="1" applyBorder="1" applyAlignment="1">
      <alignment vertical="center"/>
    </xf>
    <xf numFmtId="9" fontId="33" fillId="4" borderId="21" xfId="3" applyNumberFormat="1" applyFont="1" applyBorder="1" applyAlignment="1">
      <alignment vertical="center"/>
    </xf>
    <xf numFmtId="9" fontId="33" fillId="4" borderId="22" xfId="3" applyNumberFormat="1" applyFont="1" applyBorder="1" applyAlignment="1">
      <alignment vertical="center"/>
    </xf>
    <xf numFmtId="3" fontId="35" fillId="3" borderId="18" xfId="0" applyNumberFormat="1" applyFont="1" applyFill="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2015</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380635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11</xdr:col>
      <xdr:colOff>333010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11</xdr:col>
      <xdr:colOff>290147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600074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674235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411773</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468923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495667</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500429</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502133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556108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K29" sqref="K29"/>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155</v>
      </c>
      <c r="C8" s="258"/>
      <c r="D8" s="258"/>
      <c r="E8" s="258"/>
      <c r="F8" s="258"/>
      <c r="G8" s="258"/>
      <c r="H8" s="259"/>
      <c r="I8" s="150"/>
      <c r="J8" s="58"/>
    </row>
    <row r="9" spans="2:10" s="52" customFormat="1" ht="15" customHeight="1">
      <c r="B9" s="260" t="s">
        <v>11</v>
      </c>
      <c r="C9" s="261" t="s">
        <v>86</v>
      </c>
      <c r="D9" s="262" t="s">
        <v>87</v>
      </c>
      <c r="E9" s="263"/>
      <c r="F9" s="264"/>
      <c r="G9" s="265" t="s">
        <v>88</v>
      </c>
      <c r="H9" s="266" t="s">
        <v>89</v>
      </c>
      <c r="I9" s="150"/>
      <c r="J9" s="58"/>
    </row>
    <row r="10" spans="2:10" s="52" customFormat="1" ht="24" customHeight="1">
      <c r="B10" s="260"/>
      <c r="C10" s="261"/>
      <c r="D10" s="152" t="s">
        <v>79</v>
      </c>
      <c r="E10" s="154" t="s">
        <v>80</v>
      </c>
      <c r="F10" s="153" t="s">
        <v>81</v>
      </c>
      <c r="G10" s="265"/>
      <c r="H10" s="266"/>
      <c r="I10" s="150"/>
    </row>
    <row r="11" spans="2:10" s="52" customFormat="1" ht="9" customHeight="1">
      <c r="B11" s="102" t="s">
        <v>34</v>
      </c>
      <c r="C11" s="39" t="s">
        <v>90</v>
      </c>
      <c r="D11" s="155">
        <v>6</v>
      </c>
      <c r="E11" s="155">
        <v>14</v>
      </c>
      <c r="F11" s="155">
        <v>1</v>
      </c>
      <c r="G11" s="155">
        <v>452</v>
      </c>
      <c r="H11" s="155">
        <v>236</v>
      </c>
      <c r="I11" s="150"/>
    </row>
    <row r="12" spans="2:10" s="52" customFormat="1" ht="9" customHeight="1">
      <c r="B12" s="101" t="s">
        <v>3</v>
      </c>
      <c r="C12" s="112" t="s">
        <v>91</v>
      </c>
      <c r="D12" s="156">
        <v>10</v>
      </c>
      <c r="E12" s="156">
        <v>28</v>
      </c>
      <c r="F12" s="156">
        <v>2</v>
      </c>
      <c r="G12" s="156">
        <v>788</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335</v>
      </c>
      <c r="H14" s="156">
        <v>148</v>
      </c>
      <c r="I14" s="150"/>
      <c r="J14" s="53"/>
    </row>
    <row r="15" spans="2:10" s="52" customFormat="1" ht="9" customHeight="1">
      <c r="B15" s="102" t="s">
        <v>104</v>
      </c>
      <c r="C15" s="39" t="s">
        <v>94</v>
      </c>
      <c r="D15" s="155">
        <v>14</v>
      </c>
      <c r="E15" s="155">
        <v>42</v>
      </c>
      <c r="F15" s="155">
        <v>1</v>
      </c>
      <c r="G15" s="155">
        <v>1368</v>
      </c>
      <c r="H15" s="155">
        <v>100</v>
      </c>
      <c r="I15" s="150"/>
      <c r="J15" s="53"/>
    </row>
    <row r="16" spans="2:10" s="52" customFormat="1" ht="9" customHeight="1">
      <c r="B16" s="101" t="s">
        <v>16</v>
      </c>
      <c r="C16" s="112" t="s">
        <v>95</v>
      </c>
      <c r="D16" s="156">
        <v>28</v>
      </c>
      <c r="E16" s="156">
        <v>52</v>
      </c>
      <c r="F16" s="156">
        <v>1</v>
      </c>
      <c r="G16" s="156">
        <v>1869</v>
      </c>
      <c r="H16" s="156">
        <v>300</v>
      </c>
      <c r="I16" s="150"/>
      <c r="J16" s="53"/>
    </row>
    <row r="17" spans="1:248" s="52" customFormat="1" ht="9" customHeight="1">
      <c r="B17" s="102" t="s">
        <v>4</v>
      </c>
      <c r="C17" s="39" t="s">
        <v>96</v>
      </c>
      <c r="D17" s="155">
        <v>5</v>
      </c>
      <c r="E17" s="155">
        <v>12</v>
      </c>
      <c r="F17" s="155">
        <v>2</v>
      </c>
      <c r="G17" s="155">
        <v>242</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1377</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654</v>
      </c>
      <c r="H21" s="228">
        <v>176</v>
      </c>
      <c r="I21" s="150"/>
    </row>
    <row r="22" spans="1:248" s="52" customFormat="1" ht="9" customHeight="1">
      <c r="B22" s="226" t="s">
        <v>14</v>
      </c>
      <c r="C22" s="41" t="s">
        <v>101</v>
      </c>
      <c r="D22" s="229">
        <v>5</v>
      </c>
      <c r="E22" s="229">
        <v>15</v>
      </c>
      <c r="F22" s="229">
        <v>2</v>
      </c>
      <c r="G22" s="229">
        <v>386</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160</v>
      </c>
      <c r="H25" s="228">
        <v>38</v>
      </c>
      <c r="I25" s="150"/>
    </row>
    <row r="26" spans="1:248" s="52" customFormat="1" ht="9" customHeight="1">
      <c r="B26" s="230" t="s">
        <v>15</v>
      </c>
      <c r="C26" s="41" t="s">
        <v>103</v>
      </c>
      <c r="D26" s="229">
        <v>5</v>
      </c>
      <c r="E26" s="229">
        <v>13</v>
      </c>
      <c r="F26" s="229">
        <v>2</v>
      </c>
      <c r="G26" s="229">
        <v>449</v>
      </c>
      <c r="H26" s="229">
        <v>100</v>
      </c>
      <c r="I26" s="150"/>
    </row>
    <row r="27" spans="1:248" s="151" customFormat="1" ht="18" customHeight="1">
      <c r="A27" s="79"/>
      <c r="B27" s="158" t="s">
        <v>2</v>
      </c>
      <c r="C27" s="159"/>
      <c r="D27" s="160">
        <f t="shared" ref="D27:H27" si="0">SUM(D11:D26)</f>
        <v>126</v>
      </c>
      <c r="E27" s="160">
        <f t="shared" si="0"/>
        <v>311</v>
      </c>
      <c r="F27" s="160">
        <f t="shared" si="0"/>
        <v>23</v>
      </c>
      <c r="G27" s="160">
        <f t="shared" si="0"/>
        <v>9683</v>
      </c>
      <c r="H27" s="161">
        <f t="shared" si="0"/>
        <v>1939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156</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topLeftCell="A7" zoomScale="130" zoomScaleNormal="130" zoomScaleSheetLayoutView="100" workbookViewId="0">
      <selection activeCell="B30" sqref="B30"/>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9.85546875" style="16" bestFit="1" customWidth="1"/>
    <col min="11" max="11" width="9" style="16" customWidth="1"/>
    <col min="12" max="12" width="8.85546875" style="16" bestFit="1" customWidth="1"/>
    <col min="13" max="13" width="8.28515625" style="16" customWidth="1"/>
    <col min="14" max="14" width="12" style="16" bestFit="1" customWidth="1"/>
    <col min="15" max="15" width="13" style="16" customWidth="1"/>
    <col min="16" max="16" width="13.42578125" style="16" bestFit="1" customWidth="1"/>
    <col min="17" max="17" width="7.85546875" style="16" customWidth="1"/>
    <col min="18" max="18" width="8.42578125" style="16" customWidth="1"/>
    <col min="19"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46"/>
    </row>
    <row r="8" spans="2:21" ht="22.5" customHeight="1">
      <c r="B8" s="267" t="s">
        <v>157</v>
      </c>
      <c r="C8" s="267"/>
      <c r="D8" s="267"/>
      <c r="E8" s="267"/>
      <c r="F8" s="267"/>
      <c r="G8" s="267"/>
      <c r="H8" s="267"/>
      <c r="I8" s="267"/>
      <c r="J8" s="267"/>
      <c r="K8" s="267"/>
      <c r="L8" s="267"/>
      <c r="M8" s="267"/>
      <c r="N8" s="267"/>
      <c r="O8" s="267"/>
      <c r="P8" s="267"/>
      <c r="Q8" s="267"/>
      <c r="R8" s="267"/>
      <c r="S8" s="267"/>
      <c r="T8" s="189"/>
      <c r="U8" s="246"/>
    </row>
    <row r="9" spans="2:21" s="248" customFormat="1" ht="11.25" customHeight="1">
      <c r="B9" s="260" t="s">
        <v>24</v>
      </c>
      <c r="C9" s="247" t="s">
        <v>127</v>
      </c>
      <c r="D9" s="247" t="s">
        <v>128</v>
      </c>
      <c r="E9" s="247" t="s">
        <v>129</v>
      </c>
      <c r="F9" s="247" t="s">
        <v>130</v>
      </c>
      <c r="G9" s="247" t="s">
        <v>131</v>
      </c>
      <c r="H9" s="247" t="s">
        <v>132</v>
      </c>
      <c r="I9" s="247" t="s">
        <v>133</v>
      </c>
      <c r="J9" s="247" t="s">
        <v>134</v>
      </c>
      <c r="K9" s="247" t="s">
        <v>135</v>
      </c>
      <c r="L9" s="247" t="s">
        <v>136</v>
      </c>
      <c r="M9" s="247" t="s">
        <v>137</v>
      </c>
      <c r="N9" s="247" t="s">
        <v>138</v>
      </c>
      <c r="O9" s="247" t="s">
        <v>139</v>
      </c>
      <c r="P9" s="247" t="s">
        <v>140</v>
      </c>
      <c r="Q9" s="247" t="s">
        <v>141</v>
      </c>
      <c r="R9" s="268" t="s">
        <v>142</v>
      </c>
      <c r="S9" s="269"/>
    </row>
    <row r="10" spans="2:21" ht="11.25" customHeight="1">
      <c r="B10" s="260"/>
      <c r="C10" s="47" t="s">
        <v>143</v>
      </c>
      <c r="D10" s="47" t="s">
        <v>144</v>
      </c>
      <c r="E10" s="47" t="s">
        <v>145</v>
      </c>
      <c r="F10" s="47" t="s">
        <v>146</v>
      </c>
      <c r="G10" s="47" t="s">
        <v>147</v>
      </c>
      <c r="H10" s="47" t="s">
        <v>148</v>
      </c>
      <c r="I10" s="47" t="s">
        <v>148</v>
      </c>
      <c r="J10" s="47" t="s">
        <v>147</v>
      </c>
      <c r="K10" s="47" t="s">
        <v>147</v>
      </c>
      <c r="L10" s="47" t="s">
        <v>149</v>
      </c>
      <c r="M10" s="47" t="s">
        <v>150</v>
      </c>
      <c r="N10" s="47" t="s">
        <v>151</v>
      </c>
      <c r="O10" s="47" t="s">
        <v>147</v>
      </c>
      <c r="P10" s="47" t="s">
        <v>152</v>
      </c>
      <c r="Q10" s="47" t="s">
        <v>147</v>
      </c>
      <c r="R10" s="268"/>
      <c r="S10" s="269"/>
    </row>
    <row r="11" spans="2:21" ht="9" customHeight="1">
      <c r="B11" s="102" t="s">
        <v>34</v>
      </c>
      <c r="C11" s="39"/>
      <c r="D11" s="39">
        <v>6</v>
      </c>
      <c r="E11" s="39"/>
      <c r="F11" s="39">
        <v>88</v>
      </c>
      <c r="G11" s="39">
        <v>120</v>
      </c>
      <c r="H11" s="39"/>
      <c r="I11" s="39"/>
      <c r="J11" s="39"/>
      <c r="K11" s="39">
        <v>84</v>
      </c>
      <c r="L11" s="39">
        <v>52</v>
      </c>
      <c r="M11" s="39"/>
      <c r="N11" s="39">
        <v>24</v>
      </c>
      <c r="O11" s="39"/>
      <c r="P11" s="39"/>
      <c r="Q11" s="39">
        <v>78</v>
      </c>
      <c r="R11" s="81">
        <f t="shared" ref="R11:R28" si="0">SUM(C11:Q11)</f>
        <v>452</v>
      </c>
      <c r="S11" s="249">
        <f t="shared" ref="S11:S26" si="1">R11/$R$27</f>
        <v>4.6679748011979758E-2</v>
      </c>
    </row>
    <row r="12" spans="2:21" ht="9" customHeight="1">
      <c r="B12" s="101" t="s">
        <v>3</v>
      </c>
      <c r="C12" s="112"/>
      <c r="D12" s="112">
        <v>58</v>
      </c>
      <c r="E12" s="112"/>
      <c r="F12" s="112">
        <v>164</v>
      </c>
      <c r="G12" s="112">
        <v>154</v>
      </c>
      <c r="H12" s="112"/>
      <c r="I12" s="112"/>
      <c r="J12" s="112"/>
      <c r="K12" s="112">
        <v>138</v>
      </c>
      <c r="L12" s="112">
        <v>62</v>
      </c>
      <c r="M12" s="112"/>
      <c r="N12" s="112">
        <v>8</v>
      </c>
      <c r="O12" s="112">
        <v>4</v>
      </c>
      <c r="P12" s="112"/>
      <c r="Q12" s="112">
        <v>200</v>
      </c>
      <c r="R12" s="112">
        <f t="shared" si="0"/>
        <v>788</v>
      </c>
      <c r="S12" s="144">
        <f t="shared" si="1"/>
        <v>8.1379737684601883E-2</v>
      </c>
    </row>
    <row r="13" spans="2:21" ht="9" customHeight="1">
      <c r="B13" s="95" t="s">
        <v>76</v>
      </c>
      <c r="C13" s="39">
        <v>10</v>
      </c>
      <c r="D13" s="39">
        <v>26</v>
      </c>
      <c r="E13" s="39"/>
      <c r="F13" s="39">
        <v>57</v>
      </c>
      <c r="G13" s="39">
        <v>58</v>
      </c>
      <c r="H13" s="39"/>
      <c r="I13" s="39">
        <v>16</v>
      </c>
      <c r="J13" s="39"/>
      <c r="K13" s="39">
        <v>55</v>
      </c>
      <c r="L13" s="39">
        <v>44</v>
      </c>
      <c r="M13" s="39"/>
      <c r="N13" s="39">
        <v>40</v>
      </c>
      <c r="O13" s="39"/>
      <c r="P13" s="39">
        <v>18</v>
      </c>
      <c r="Q13" s="39">
        <v>61</v>
      </c>
      <c r="R13" s="81">
        <f t="shared" si="0"/>
        <v>385</v>
      </c>
      <c r="S13" s="249">
        <f t="shared" si="1"/>
        <v>3.9760404833212845E-2</v>
      </c>
    </row>
    <row r="14" spans="2:21" ht="9" customHeight="1">
      <c r="B14" s="101" t="s">
        <v>35</v>
      </c>
      <c r="C14" s="112"/>
      <c r="D14" s="112">
        <v>16</v>
      </c>
      <c r="E14" s="112"/>
      <c r="F14" s="112">
        <v>76</v>
      </c>
      <c r="G14" s="112">
        <v>101</v>
      </c>
      <c r="H14" s="112"/>
      <c r="I14" s="112"/>
      <c r="J14" s="112"/>
      <c r="K14" s="112">
        <v>16</v>
      </c>
      <c r="L14" s="112">
        <v>12</v>
      </c>
      <c r="M14" s="112"/>
      <c r="N14" s="112"/>
      <c r="O14" s="112"/>
      <c r="P14" s="112"/>
      <c r="Q14" s="112">
        <v>114</v>
      </c>
      <c r="R14" s="112">
        <f t="shared" si="0"/>
        <v>335</v>
      </c>
      <c r="S14" s="144">
        <f t="shared" si="1"/>
        <v>3.4596715893834555E-2</v>
      </c>
    </row>
    <row r="15" spans="2:21" ht="9" customHeight="1">
      <c r="B15" s="102" t="s">
        <v>104</v>
      </c>
      <c r="C15" s="39">
        <v>18</v>
      </c>
      <c r="D15" s="39">
        <v>128</v>
      </c>
      <c r="E15" s="39"/>
      <c r="F15" s="39">
        <v>150</v>
      </c>
      <c r="G15" s="39">
        <v>354</v>
      </c>
      <c r="H15" s="39"/>
      <c r="I15" s="39"/>
      <c r="J15" s="39"/>
      <c r="K15" s="39">
        <v>302</v>
      </c>
      <c r="L15" s="39">
        <v>186</v>
      </c>
      <c r="M15" s="39"/>
      <c r="N15" s="39">
        <v>26</v>
      </c>
      <c r="O15" s="39"/>
      <c r="P15" s="39"/>
      <c r="Q15" s="39">
        <v>204</v>
      </c>
      <c r="R15" s="81">
        <f t="shared" si="0"/>
        <v>1368</v>
      </c>
      <c r="S15" s="249">
        <f t="shared" si="1"/>
        <v>0.14127852938139007</v>
      </c>
    </row>
    <row r="16" spans="2:21" ht="9" customHeight="1">
      <c r="B16" s="101" t="s">
        <v>16</v>
      </c>
      <c r="C16" s="112"/>
      <c r="D16" s="112">
        <v>197</v>
      </c>
      <c r="E16" s="112">
        <v>22</v>
      </c>
      <c r="F16" s="112">
        <v>49</v>
      </c>
      <c r="G16" s="112">
        <v>316</v>
      </c>
      <c r="H16" s="112"/>
      <c r="I16" s="112"/>
      <c r="J16" s="112"/>
      <c r="K16" s="112">
        <v>379</v>
      </c>
      <c r="L16" s="112">
        <v>60</v>
      </c>
      <c r="M16" s="112"/>
      <c r="N16" s="112">
        <v>615</v>
      </c>
      <c r="O16" s="112"/>
      <c r="P16" s="112"/>
      <c r="Q16" s="112">
        <v>231</v>
      </c>
      <c r="R16" s="112">
        <f t="shared" si="0"/>
        <v>1869</v>
      </c>
      <c r="S16" s="144">
        <f t="shared" si="1"/>
        <v>0.19301869255396054</v>
      </c>
    </row>
    <row r="17" spans="2:19" ht="9" customHeight="1">
      <c r="B17" s="102" t="s">
        <v>4</v>
      </c>
      <c r="C17" s="39"/>
      <c r="D17" s="39">
        <v>62</v>
      </c>
      <c r="E17" s="39"/>
      <c r="F17" s="39">
        <v>54</v>
      </c>
      <c r="G17" s="39">
        <v>40</v>
      </c>
      <c r="H17" s="39"/>
      <c r="I17" s="39"/>
      <c r="J17" s="39"/>
      <c r="K17" s="39">
        <v>20</v>
      </c>
      <c r="L17" s="39">
        <v>8</v>
      </c>
      <c r="M17" s="39"/>
      <c r="N17" s="39"/>
      <c r="O17" s="39"/>
      <c r="P17" s="39"/>
      <c r="Q17" s="39">
        <v>58</v>
      </c>
      <c r="R17" s="81">
        <f t="shared" si="0"/>
        <v>242</v>
      </c>
      <c r="S17" s="249">
        <f t="shared" si="1"/>
        <v>2.4992254466590931E-2</v>
      </c>
    </row>
    <row r="18" spans="2:19" ht="9" customHeight="1">
      <c r="B18" s="101" t="s">
        <v>5</v>
      </c>
      <c r="C18" s="112"/>
      <c r="D18" s="112"/>
      <c r="E18" s="112"/>
      <c r="F18" s="112">
        <v>244</v>
      </c>
      <c r="G18" s="112">
        <v>55</v>
      </c>
      <c r="H18" s="112"/>
      <c r="I18" s="112"/>
      <c r="J18" s="112"/>
      <c r="K18" s="112"/>
      <c r="L18" s="112"/>
      <c r="M18" s="112">
        <v>20</v>
      </c>
      <c r="N18" s="112">
        <v>50</v>
      </c>
      <c r="O18" s="112"/>
      <c r="P18" s="112"/>
      <c r="Q18" s="112">
        <v>83</v>
      </c>
      <c r="R18" s="112">
        <f t="shared" si="0"/>
        <v>452</v>
      </c>
      <c r="S18" s="144">
        <f t="shared" si="1"/>
        <v>4.6679748011979758E-2</v>
      </c>
    </row>
    <row r="19" spans="2:19" ht="9" customHeight="1">
      <c r="B19" s="223" t="s">
        <v>6</v>
      </c>
      <c r="C19" s="224"/>
      <c r="D19" s="224">
        <v>178</v>
      </c>
      <c r="E19" s="224"/>
      <c r="F19" s="224">
        <v>170</v>
      </c>
      <c r="G19" s="224">
        <v>309</v>
      </c>
      <c r="H19" s="224">
        <v>10</v>
      </c>
      <c r="I19" s="224"/>
      <c r="J19" s="224"/>
      <c r="K19" s="224">
        <v>280</v>
      </c>
      <c r="L19" s="224">
        <v>108</v>
      </c>
      <c r="M19" s="224"/>
      <c r="N19" s="224"/>
      <c r="O19" s="224">
        <v>10</v>
      </c>
      <c r="P19" s="224"/>
      <c r="Q19" s="224">
        <v>312</v>
      </c>
      <c r="R19" s="224">
        <f t="shared" si="0"/>
        <v>1377</v>
      </c>
      <c r="S19" s="225">
        <f t="shared" si="1"/>
        <v>0.14220799339047815</v>
      </c>
    </row>
    <row r="20" spans="2:19" ht="9" customHeight="1">
      <c r="B20" s="226" t="s">
        <v>12</v>
      </c>
      <c r="C20" s="41"/>
      <c r="D20" s="41">
        <v>3</v>
      </c>
      <c r="E20" s="41"/>
      <c r="F20" s="41">
        <v>64</v>
      </c>
      <c r="G20" s="41">
        <v>28</v>
      </c>
      <c r="H20" s="41"/>
      <c r="I20" s="41"/>
      <c r="J20" s="41"/>
      <c r="K20" s="41">
        <v>8</v>
      </c>
      <c r="L20" s="41"/>
      <c r="M20" s="41"/>
      <c r="N20" s="41">
        <v>50</v>
      </c>
      <c r="O20" s="41"/>
      <c r="P20" s="41"/>
      <c r="Q20" s="41">
        <v>50</v>
      </c>
      <c r="R20" s="227">
        <f t="shared" si="0"/>
        <v>203</v>
      </c>
      <c r="S20" s="250">
        <f t="shared" si="1"/>
        <v>2.0964577093875864E-2</v>
      </c>
    </row>
    <row r="21" spans="2:19" ht="9" customHeight="1">
      <c r="B21" s="223" t="s">
        <v>13</v>
      </c>
      <c r="C21" s="224">
        <v>8</v>
      </c>
      <c r="D21" s="224">
        <v>152</v>
      </c>
      <c r="E21" s="224"/>
      <c r="F21" s="224">
        <v>170</v>
      </c>
      <c r="G21" s="224">
        <v>77</v>
      </c>
      <c r="H21" s="224"/>
      <c r="I21" s="224"/>
      <c r="J21" s="224"/>
      <c r="K21" s="224">
        <v>124</v>
      </c>
      <c r="L21" s="224">
        <v>8</v>
      </c>
      <c r="M21" s="224"/>
      <c r="N21" s="224">
        <v>12</v>
      </c>
      <c r="O21" s="224"/>
      <c r="P21" s="224"/>
      <c r="Q21" s="224">
        <v>103</v>
      </c>
      <c r="R21" s="224">
        <f t="shared" si="0"/>
        <v>654</v>
      </c>
      <c r="S21" s="225">
        <f t="shared" si="1"/>
        <v>6.7541051327068058E-2</v>
      </c>
    </row>
    <row r="22" spans="2:19" ht="9" customHeight="1">
      <c r="B22" s="226" t="s">
        <v>14</v>
      </c>
      <c r="C22" s="41"/>
      <c r="D22" s="41">
        <v>90</v>
      </c>
      <c r="E22" s="41"/>
      <c r="F22" s="41">
        <v>92</v>
      </c>
      <c r="G22" s="41">
        <v>56</v>
      </c>
      <c r="H22" s="41"/>
      <c r="I22" s="41"/>
      <c r="J22" s="41"/>
      <c r="K22" s="41">
        <v>78</v>
      </c>
      <c r="L22" s="41">
        <v>4</v>
      </c>
      <c r="M22" s="41"/>
      <c r="N22" s="41">
        <v>12</v>
      </c>
      <c r="O22" s="41"/>
      <c r="P22" s="41"/>
      <c r="Q22" s="41">
        <v>54</v>
      </c>
      <c r="R22" s="227">
        <f t="shared" si="0"/>
        <v>386</v>
      </c>
      <c r="S22" s="250">
        <f t="shared" si="1"/>
        <v>3.9863678612000415E-2</v>
      </c>
    </row>
    <row r="23" spans="2:19" ht="9" customHeight="1">
      <c r="B23" s="223" t="s">
        <v>38</v>
      </c>
      <c r="C23" s="224"/>
      <c r="D23" s="224"/>
      <c r="E23" s="224"/>
      <c r="F23" s="224">
        <v>80</v>
      </c>
      <c r="G23" s="224">
        <v>97</v>
      </c>
      <c r="H23" s="224"/>
      <c r="I23" s="224"/>
      <c r="J23" s="224"/>
      <c r="K23" s="224">
        <v>84</v>
      </c>
      <c r="L23" s="224">
        <v>8</v>
      </c>
      <c r="M23" s="224"/>
      <c r="N23" s="224"/>
      <c r="O23" s="224"/>
      <c r="P23" s="224"/>
      <c r="Q23" s="224">
        <v>64</v>
      </c>
      <c r="R23" s="224">
        <f t="shared" si="0"/>
        <v>333</v>
      </c>
      <c r="S23" s="225">
        <f t="shared" si="1"/>
        <v>3.4390168336259422E-2</v>
      </c>
    </row>
    <row r="24" spans="2:19" ht="9" customHeight="1">
      <c r="B24" s="226" t="s">
        <v>120</v>
      </c>
      <c r="C24" s="41"/>
      <c r="D24" s="41">
        <v>22</v>
      </c>
      <c r="E24" s="41"/>
      <c r="F24" s="41">
        <v>56</v>
      </c>
      <c r="G24" s="41">
        <v>46</v>
      </c>
      <c r="H24" s="41"/>
      <c r="I24" s="41"/>
      <c r="J24" s="41"/>
      <c r="K24" s="41">
        <v>38</v>
      </c>
      <c r="L24" s="41">
        <v>34</v>
      </c>
      <c r="M24" s="41"/>
      <c r="N24" s="41">
        <v>10</v>
      </c>
      <c r="O24" s="41"/>
      <c r="P24" s="41"/>
      <c r="Q24" s="41">
        <v>24</v>
      </c>
      <c r="R24" s="227">
        <f t="shared" si="0"/>
        <v>230</v>
      </c>
      <c r="S24" s="250">
        <f t="shared" si="1"/>
        <v>2.3752969121140142E-2</v>
      </c>
    </row>
    <row r="25" spans="2:19" ht="9" customHeight="1">
      <c r="B25" s="223" t="s">
        <v>118</v>
      </c>
      <c r="C25" s="224"/>
      <c r="D25" s="224">
        <v>24</v>
      </c>
      <c r="E25" s="224"/>
      <c r="F25" s="224">
        <v>42</v>
      </c>
      <c r="G25" s="224">
        <v>20</v>
      </c>
      <c r="H25" s="224"/>
      <c r="I25" s="224"/>
      <c r="J25" s="224"/>
      <c r="K25" s="224">
        <v>28</v>
      </c>
      <c r="L25" s="224"/>
      <c r="M25" s="224"/>
      <c r="N25" s="224">
        <v>24</v>
      </c>
      <c r="O25" s="224"/>
      <c r="P25" s="224"/>
      <c r="Q25" s="224">
        <v>22</v>
      </c>
      <c r="R25" s="224">
        <f t="shared" si="0"/>
        <v>160</v>
      </c>
      <c r="S25" s="225">
        <f t="shared" si="1"/>
        <v>1.6523804606010533E-2</v>
      </c>
    </row>
    <row r="26" spans="2:19" ht="9" customHeight="1">
      <c r="B26" s="226" t="s">
        <v>15</v>
      </c>
      <c r="C26" s="41">
        <v>4</v>
      </c>
      <c r="D26" s="41">
        <v>89</v>
      </c>
      <c r="E26" s="41"/>
      <c r="F26" s="41">
        <v>106</v>
      </c>
      <c r="G26" s="41">
        <v>83</v>
      </c>
      <c r="H26" s="41"/>
      <c r="I26" s="41"/>
      <c r="J26" s="41"/>
      <c r="K26" s="41">
        <v>80</v>
      </c>
      <c r="L26" s="41">
        <v>16</v>
      </c>
      <c r="M26" s="41"/>
      <c r="N26" s="41">
        <v>24</v>
      </c>
      <c r="O26" s="41"/>
      <c r="P26" s="41"/>
      <c r="Q26" s="41">
        <v>47</v>
      </c>
      <c r="R26" s="227">
        <f t="shared" si="0"/>
        <v>449</v>
      </c>
      <c r="S26" s="250">
        <f t="shared" si="1"/>
        <v>4.6369926675617061E-2</v>
      </c>
    </row>
    <row r="27" spans="2:19" ht="18" customHeight="1">
      <c r="B27" s="251" t="s">
        <v>153</v>
      </c>
      <c r="C27" s="143">
        <f t="shared" ref="C27:Q27" si="2">SUM(C11:C26)</f>
        <v>40</v>
      </c>
      <c r="D27" s="143">
        <f t="shared" si="2"/>
        <v>1051</v>
      </c>
      <c r="E27" s="143">
        <f t="shared" si="2"/>
        <v>22</v>
      </c>
      <c r="F27" s="143">
        <f t="shared" si="2"/>
        <v>1662</v>
      </c>
      <c r="G27" s="143">
        <f t="shared" si="2"/>
        <v>1914</v>
      </c>
      <c r="H27" s="143">
        <f t="shared" si="2"/>
        <v>10</v>
      </c>
      <c r="I27" s="143">
        <f t="shared" si="2"/>
        <v>16</v>
      </c>
      <c r="J27" s="143">
        <f t="shared" si="2"/>
        <v>0</v>
      </c>
      <c r="K27" s="143">
        <f t="shared" si="2"/>
        <v>1714</v>
      </c>
      <c r="L27" s="143">
        <f t="shared" si="2"/>
        <v>602</v>
      </c>
      <c r="M27" s="143">
        <f t="shared" si="2"/>
        <v>20</v>
      </c>
      <c r="N27" s="143">
        <f t="shared" si="2"/>
        <v>895</v>
      </c>
      <c r="O27" s="143">
        <f t="shared" si="2"/>
        <v>14</v>
      </c>
      <c r="P27" s="143">
        <f t="shared" si="2"/>
        <v>18</v>
      </c>
      <c r="Q27" s="143">
        <f t="shared" si="2"/>
        <v>1705</v>
      </c>
      <c r="R27" s="143">
        <f t="shared" si="0"/>
        <v>9683</v>
      </c>
      <c r="S27" s="252">
        <f>SUM(S11:S26)</f>
        <v>0.99999999999999989</v>
      </c>
    </row>
    <row r="28" spans="2:19" ht="12.75" customHeight="1">
      <c r="B28" s="253" t="s">
        <v>154</v>
      </c>
      <c r="C28" s="254">
        <f t="shared" ref="C28:Q28" si="3">C27/$R$27</f>
        <v>4.1309511515026332E-3</v>
      </c>
      <c r="D28" s="254">
        <f t="shared" si="3"/>
        <v>0.10854074150573169</v>
      </c>
      <c r="E28" s="254">
        <f t="shared" si="3"/>
        <v>2.2720231333264486E-3</v>
      </c>
      <c r="F28" s="254">
        <f t="shared" si="3"/>
        <v>0.17164102034493442</v>
      </c>
      <c r="G28" s="254">
        <f t="shared" si="3"/>
        <v>0.197666012599401</v>
      </c>
      <c r="H28" s="254">
        <f t="shared" si="3"/>
        <v>1.0327377878756583E-3</v>
      </c>
      <c r="I28" s="254">
        <f t="shared" si="3"/>
        <v>1.6523804606010533E-3</v>
      </c>
      <c r="J28" s="254">
        <f t="shared" si="3"/>
        <v>0</v>
      </c>
      <c r="K28" s="254">
        <f t="shared" si="3"/>
        <v>0.17701125684188784</v>
      </c>
      <c r="L28" s="254">
        <f t="shared" si="3"/>
        <v>6.2170814830114635E-2</v>
      </c>
      <c r="M28" s="254">
        <f t="shared" si="3"/>
        <v>2.0654755757513166E-3</v>
      </c>
      <c r="N28" s="254">
        <f t="shared" si="3"/>
        <v>9.2430032014871419E-2</v>
      </c>
      <c r="O28" s="254">
        <f t="shared" si="3"/>
        <v>1.4458329030259218E-3</v>
      </c>
      <c r="P28" s="254">
        <f t="shared" si="3"/>
        <v>1.8589280181761851E-3</v>
      </c>
      <c r="Q28" s="254">
        <f t="shared" si="3"/>
        <v>0.17608179283279976</v>
      </c>
      <c r="R28" s="255">
        <f t="shared" si="0"/>
        <v>1</v>
      </c>
      <c r="S28" s="256"/>
    </row>
    <row r="29" spans="2:19" ht="15" customHeight="1">
      <c r="B29" s="257" t="s">
        <v>156</v>
      </c>
    </row>
    <row r="30" spans="2:19" ht="15" customHeight="1"/>
    <row r="31" spans="2:19" ht="15" customHeight="1"/>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28" zoomScaleNormal="100" workbookViewId="0">
      <selection activeCell="M61" sqref="M61"/>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158</v>
      </c>
      <c r="C8" s="272"/>
      <c r="D8" s="272"/>
      <c r="E8" s="272"/>
      <c r="F8" s="272"/>
      <c r="G8" s="272"/>
      <c r="H8" s="272"/>
      <c r="I8" s="272"/>
      <c r="K8" s="58"/>
    </row>
    <row r="9" spans="2:11" s="52" customFormat="1" ht="15" customHeight="1">
      <c r="B9" s="260" t="s">
        <v>11</v>
      </c>
      <c r="C9" s="261" t="s">
        <v>86</v>
      </c>
      <c r="D9" s="262" t="s">
        <v>106</v>
      </c>
      <c r="E9" s="263"/>
      <c r="F9" s="264"/>
      <c r="G9" s="265" t="s">
        <v>107</v>
      </c>
      <c r="H9" s="261" t="s">
        <v>83</v>
      </c>
      <c r="I9" s="265" t="s">
        <v>108</v>
      </c>
      <c r="K9" s="58"/>
    </row>
    <row r="10" spans="2:11" s="52" customFormat="1" ht="24" customHeight="1">
      <c r="B10" s="260"/>
      <c r="C10" s="261"/>
      <c r="D10" s="152" t="s">
        <v>79</v>
      </c>
      <c r="E10" s="154" t="s">
        <v>80</v>
      </c>
      <c r="F10" s="153" t="s">
        <v>81</v>
      </c>
      <c r="G10" s="265"/>
      <c r="H10" s="261"/>
      <c r="I10" s="265"/>
    </row>
    <row r="11" spans="2:11" s="52" customFormat="1" ht="9" customHeight="1">
      <c r="B11" s="102" t="s">
        <v>34</v>
      </c>
      <c r="C11" s="39" t="s">
        <v>90</v>
      </c>
      <c r="D11" s="155">
        <v>42</v>
      </c>
      <c r="E11" s="155">
        <v>95</v>
      </c>
      <c r="F11" s="155">
        <v>10</v>
      </c>
      <c r="G11" s="155">
        <v>452</v>
      </c>
      <c r="H11" s="155">
        <v>236</v>
      </c>
      <c r="I11" s="155">
        <f>SUM(D11:H11)</f>
        <v>835</v>
      </c>
    </row>
    <row r="12" spans="2:11" s="52" customFormat="1" ht="9" customHeight="1">
      <c r="B12" s="101" t="s">
        <v>3</v>
      </c>
      <c r="C12" s="112" t="s">
        <v>91</v>
      </c>
      <c r="D12" s="156">
        <v>70</v>
      </c>
      <c r="E12" s="156">
        <v>221</v>
      </c>
      <c r="F12" s="156">
        <v>17</v>
      </c>
      <c r="G12" s="156">
        <v>788</v>
      </c>
      <c r="H12" s="156">
        <v>124</v>
      </c>
      <c r="I12" s="156">
        <f t="shared" ref="I12:I26" si="0">SUM(D12:H12)</f>
        <v>1220</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335</v>
      </c>
      <c r="H14" s="156">
        <v>148</v>
      </c>
      <c r="I14" s="229">
        <f t="shared" si="0"/>
        <v>604</v>
      </c>
    </row>
    <row r="15" spans="2:11" s="52" customFormat="1" ht="9" customHeight="1">
      <c r="B15" s="102" t="s">
        <v>104</v>
      </c>
      <c r="C15" s="39" t="s">
        <v>94</v>
      </c>
      <c r="D15" s="155">
        <v>98</v>
      </c>
      <c r="E15" s="155">
        <v>348</v>
      </c>
      <c r="F15" s="155">
        <v>10</v>
      </c>
      <c r="G15" s="155">
        <v>1368</v>
      </c>
      <c r="H15" s="155">
        <v>100</v>
      </c>
      <c r="I15" s="155">
        <f t="shared" si="0"/>
        <v>1924</v>
      </c>
    </row>
    <row r="16" spans="2:11" s="52" customFormat="1" ht="9" customHeight="1">
      <c r="B16" s="101" t="s">
        <v>16</v>
      </c>
      <c r="C16" s="112" t="s">
        <v>95</v>
      </c>
      <c r="D16" s="156">
        <v>196</v>
      </c>
      <c r="E16" s="156">
        <v>356</v>
      </c>
      <c r="F16" s="156">
        <v>10</v>
      </c>
      <c r="G16" s="156">
        <v>1869</v>
      </c>
      <c r="H16" s="156">
        <v>300</v>
      </c>
      <c r="I16" s="229">
        <f t="shared" si="0"/>
        <v>2731</v>
      </c>
    </row>
    <row r="17" spans="1:247" s="52" customFormat="1" ht="9" customHeight="1">
      <c r="B17" s="102" t="s">
        <v>4</v>
      </c>
      <c r="C17" s="39" t="s">
        <v>96</v>
      </c>
      <c r="D17" s="155">
        <v>35</v>
      </c>
      <c r="E17" s="155">
        <v>89</v>
      </c>
      <c r="F17" s="155">
        <v>14</v>
      </c>
      <c r="G17" s="155">
        <v>242</v>
      </c>
      <c r="H17" s="155">
        <v>30</v>
      </c>
      <c r="I17" s="155">
        <f t="shared" si="0"/>
        <v>410</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1377</v>
      </c>
      <c r="H19" s="228">
        <v>168</v>
      </c>
      <c r="I19" s="155">
        <f t="shared" si="0"/>
        <v>1904</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654</v>
      </c>
      <c r="H21" s="228">
        <v>176</v>
      </c>
      <c r="I21" s="155">
        <f t="shared" si="0"/>
        <v>1089</v>
      </c>
    </row>
    <row r="22" spans="1:247" s="52" customFormat="1" ht="9" customHeight="1">
      <c r="B22" s="226" t="s">
        <v>14</v>
      </c>
      <c r="C22" s="41" t="s">
        <v>101</v>
      </c>
      <c r="D22" s="229">
        <v>35</v>
      </c>
      <c r="E22" s="229">
        <v>118</v>
      </c>
      <c r="F22" s="229">
        <v>17</v>
      </c>
      <c r="G22" s="229">
        <v>386</v>
      </c>
      <c r="H22" s="229">
        <v>100</v>
      </c>
      <c r="I22" s="229">
        <f t="shared" si="0"/>
        <v>656</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160</v>
      </c>
      <c r="H25" s="228">
        <v>38</v>
      </c>
      <c r="I25" s="155">
        <f t="shared" si="0"/>
        <v>272</v>
      </c>
    </row>
    <row r="26" spans="1:247" s="52" customFormat="1" ht="9" customHeight="1">
      <c r="B26" s="226" t="s">
        <v>15</v>
      </c>
      <c r="C26" s="41" t="s">
        <v>103</v>
      </c>
      <c r="D26" s="229">
        <v>35</v>
      </c>
      <c r="E26" s="229">
        <v>97</v>
      </c>
      <c r="F26" s="229">
        <v>14</v>
      </c>
      <c r="G26" s="229">
        <v>449</v>
      </c>
      <c r="H26" s="229">
        <v>100</v>
      </c>
      <c r="I26" s="229">
        <f t="shared" si="0"/>
        <v>695</v>
      </c>
    </row>
    <row r="27" spans="1:247" s="151" customFormat="1" ht="18" customHeight="1">
      <c r="A27" s="79"/>
      <c r="B27" s="158" t="s">
        <v>2</v>
      </c>
      <c r="C27" s="159"/>
      <c r="D27" s="160">
        <f t="shared" ref="D27:H27" si="1">SUM(D11:D26)</f>
        <v>882</v>
      </c>
      <c r="E27" s="160">
        <f t="shared" si="1"/>
        <v>2315</v>
      </c>
      <c r="F27" s="160">
        <f t="shared" si="1"/>
        <v>191</v>
      </c>
      <c r="G27" s="160">
        <f t="shared" si="1"/>
        <v>9683</v>
      </c>
      <c r="H27" s="161">
        <f t="shared" si="1"/>
        <v>1939</v>
      </c>
      <c r="I27" s="161">
        <f>SUM(I11:I26)</f>
        <v>15010</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30-06-2015</v>
      </c>
      <c r="I28" s="57"/>
    </row>
    <row r="29" spans="1:247" s="52" customFormat="1" ht="22.5" customHeight="1">
      <c r="B29" s="271" t="s">
        <v>159</v>
      </c>
      <c r="C29" s="272"/>
      <c r="D29" s="272"/>
      <c r="E29" s="272"/>
      <c r="F29" s="272"/>
      <c r="G29" s="272"/>
      <c r="H29" s="272"/>
      <c r="I29" s="189"/>
      <c r="J29" s="58"/>
    </row>
    <row r="30" spans="1:247" s="52" customFormat="1" ht="15" customHeight="1">
      <c r="B30" s="273" t="s">
        <v>11</v>
      </c>
      <c r="C30" s="261" t="s">
        <v>86</v>
      </c>
      <c r="D30" s="262" t="s">
        <v>106</v>
      </c>
      <c r="E30" s="263"/>
      <c r="F30" s="264"/>
      <c r="G30" s="261" t="s">
        <v>107</v>
      </c>
      <c r="H30" s="261" t="s">
        <v>83</v>
      </c>
      <c r="I30" s="270"/>
      <c r="J30" s="58"/>
    </row>
    <row r="31" spans="1:247" s="52" customFormat="1" ht="24" customHeight="1">
      <c r="B31" s="273"/>
      <c r="C31" s="261"/>
      <c r="D31" s="152" t="s">
        <v>79</v>
      </c>
      <c r="E31" s="154" t="s">
        <v>80</v>
      </c>
      <c r="F31" s="153" t="s">
        <v>81</v>
      </c>
      <c r="G31" s="261"/>
      <c r="H31" s="261"/>
      <c r="I31" s="270"/>
      <c r="J31" s="58"/>
    </row>
    <row r="32" spans="1:247" s="52" customFormat="1" ht="9" customHeight="1">
      <c r="B32" s="102" t="s">
        <v>34</v>
      </c>
      <c r="C32" s="39" t="s">
        <v>90</v>
      </c>
      <c r="D32" s="155">
        <v>92920.63</v>
      </c>
      <c r="E32" s="155">
        <v>34385.07</v>
      </c>
      <c r="F32" s="155">
        <v>13095</v>
      </c>
      <c r="G32" s="155">
        <v>63860.95</v>
      </c>
      <c r="H32" s="155">
        <v>0</v>
      </c>
      <c r="I32" s="188"/>
    </row>
    <row r="33" spans="1:247" s="52" customFormat="1" ht="9" customHeight="1">
      <c r="B33" s="101" t="s">
        <v>3</v>
      </c>
      <c r="C33" s="112" t="s">
        <v>91</v>
      </c>
      <c r="D33" s="156">
        <v>50399.519999999997</v>
      </c>
      <c r="E33" s="156">
        <v>38212.199999999997</v>
      </c>
      <c r="F33" s="156">
        <v>18098.63</v>
      </c>
      <c r="G33" s="156">
        <v>76850.73</v>
      </c>
      <c r="H33" s="156">
        <v>1771.85</v>
      </c>
      <c r="I33" s="190"/>
    </row>
    <row r="34" spans="1:247" s="52" customFormat="1" ht="9" customHeight="1">
      <c r="B34" s="157" t="s">
        <v>76</v>
      </c>
      <c r="C34" s="39" t="s">
        <v>92</v>
      </c>
      <c r="D34" s="155">
        <v>74532.38</v>
      </c>
      <c r="E34" s="155">
        <v>22094.84</v>
      </c>
      <c r="F34" s="155">
        <v>25466.67</v>
      </c>
      <c r="G34" s="155">
        <v>62703.9</v>
      </c>
      <c r="H34" s="155">
        <v>0</v>
      </c>
      <c r="I34" s="188"/>
    </row>
    <row r="35" spans="1:247" s="52" customFormat="1" ht="9" customHeight="1">
      <c r="B35" s="101" t="s">
        <v>35</v>
      </c>
      <c r="C35" s="112" t="s">
        <v>93</v>
      </c>
      <c r="D35" s="156">
        <v>9806.4599999999991</v>
      </c>
      <c r="E35" s="156">
        <v>18589.54</v>
      </c>
      <c r="F35" s="156">
        <v>9890</v>
      </c>
      <c r="G35" s="156">
        <v>38358.9</v>
      </c>
      <c r="H35" s="156">
        <v>21.15</v>
      </c>
      <c r="I35" s="190"/>
    </row>
    <row r="36" spans="1:247" s="52" customFormat="1" ht="9" customHeight="1">
      <c r="B36" s="102" t="s">
        <v>104</v>
      </c>
      <c r="C36" s="39" t="s">
        <v>94</v>
      </c>
      <c r="D36" s="155">
        <v>43904.42</v>
      </c>
      <c r="E36" s="155">
        <v>41327.120000000003</v>
      </c>
      <c r="F36" s="155">
        <v>69785</v>
      </c>
      <c r="G36" s="155">
        <v>53691.38</v>
      </c>
      <c r="H36" s="155">
        <v>570.9</v>
      </c>
      <c r="I36" s="188"/>
    </row>
    <row r="37" spans="1:247" s="52" customFormat="1" ht="9" customHeight="1">
      <c r="B37" s="101" t="s">
        <v>16</v>
      </c>
      <c r="C37" s="112" t="s">
        <v>95</v>
      </c>
      <c r="D37" s="156">
        <v>194227.38</v>
      </c>
      <c r="E37" s="156">
        <v>74569.070000000007</v>
      </c>
      <c r="F37" s="156">
        <v>-4016.67</v>
      </c>
      <c r="G37" s="156">
        <v>85869.02</v>
      </c>
      <c r="H37" s="156">
        <v>369.36</v>
      </c>
      <c r="I37" s="190"/>
    </row>
    <row r="38" spans="1:247" s="52" customFormat="1" ht="9" customHeight="1">
      <c r="B38" s="102" t="s">
        <v>4</v>
      </c>
      <c r="C38" s="39" t="s">
        <v>96</v>
      </c>
      <c r="D38" s="155">
        <v>15648.1</v>
      </c>
      <c r="E38" s="155">
        <v>27562.77</v>
      </c>
      <c r="F38" s="155">
        <v>8990.48</v>
      </c>
      <c r="G38" s="155">
        <v>53654.78</v>
      </c>
      <c r="H38" s="155">
        <v>358.33</v>
      </c>
      <c r="I38" s="188"/>
    </row>
    <row r="39" spans="1:247" s="52" customFormat="1" ht="9" customHeight="1">
      <c r="B39" s="101" t="s">
        <v>5</v>
      </c>
      <c r="C39" s="112" t="s">
        <v>97</v>
      </c>
      <c r="D39" s="156">
        <v>25322.98</v>
      </c>
      <c r="E39" s="156">
        <v>34892.269999999997</v>
      </c>
      <c r="F39" s="156">
        <v>9095</v>
      </c>
      <c r="G39" s="156">
        <v>63324.74</v>
      </c>
      <c r="H39" s="156">
        <v>0</v>
      </c>
      <c r="I39" s="190"/>
    </row>
    <row r="40" spans="1:247" s="52" customFormat="1" ht="9" customHeight="1">
      <c r="B40" s="223" t="s">
        <v>6</v>
      </c>
      <c r="C40" s="224" t="s">
        <v>98</v>
      </c>
      <c r="D40" s="228">
        <v>14291.13</v>
      </c>
      <c r="E40" s="228">
        <v>29034.27</v>
      </c>
      <c r="F40" s="228">
        <v>18705.330000000002</v>
      </c>
      <c r="G40" s="228">
        <v>63278.83</v>
      </c>
      <c r="H40" s="228">
        <v>815.25</v>
      </c>
      <c r="I40" s="190"/>
    </row>
    <row r="41" spans="1:247" s="52" customFormat="1" ht="9" customHeight="1">
      <c r="B41" s="226" t="s">
        <v>12</v>
      </c>
      <c r="C41" s="41" t="s">
        <v>99</v>
      </c>
      <c r="D41" s="229">
        <v>35883.93</v>
      </c>
      <c r="E41" s="229">
        <v>40775.410000000003</v>
      </c>
      <c r="F41" s="229">
        <v>12028.57</v>
      </c>
      <c r="G41" s="229">
        <v>42506.32</v>
      </c>
      <c r="H41" s="229">
        <v>1165.25</v>
      </c>
      <c r="I41" s="188"/>
    </row>
    <row r="42" spans="1:247" s="52" customFormat="1" ht="9" customHeight="1">
      <c r="B42" s="223" t="s">
        <v>13</v>
      </c>
      <c r="C42" s="224" t="s">
        <v>100</v>
      </c>
      <c r="D42" s="228">
        <v>28135.17</v>
      </c>
      <c r="E42" s="228">
        <v>13304.52</v>
      </c>
      <c r="F42" s="228">
        <v>5701.94</v>
      </c>
      <c r="G42" s="228">
        <v>85563.99</v>
      </c>
      <c r="H42" s="228">
        <v>170.17</v>
      </c>
      <c r="I42" s="190"/>
    </row>
    <row r="43" spans="1:247" s="52" customFormat="1" ht="9" customHeight="1">
      <c r="B43" s="226" t="s">
        <v>14</v>
      </c>
      <c r="C43" s="41" t="s">
        <v>101</v>
      </c>
      <c r="D43" s="229">
        <v>8826.67</v>
      </c>
      <c r="E43" s="229">
        <v>11832.9</v>
      </c>
      <c r="F43" s="229">
        <v>976.47</v>
      </c>
      <c r="G43" s="229">
        <v>78087.759999999995</v>
      </c>
      <c r="H43" s="229">
        <v>0</v>
      </c>
      <c r="I43" s="188"/>
    </row>
    <row r="44" spans="1:247" s="52" customFormat="1" ht="9" customHeight="1">
      <c r="B44" s="223" t="s">
        <v>38</v>
      </c>
      <c r="C44" s="224" t="s">
        <v>102</v>
      </c>
      <c r="D44" s="228">
        <v>13221.63</v>
      </c>
      <c r="E44" s="228">
        <v>10403.81</v>
      </c>
      <c r="F44" s="228">
        <v>238.33</v>
      </c>
      <c r="G44" s="228">
        <v>47248.61</v>
      </c>
      <c r="H44" s="228">
        <v>0</v>
      </c>
      <c r="I44" s="190"/>
    </row>
    <row r="45" spans="1:247" s="52" customFormat="1" ht="9" customHeight="1">
      <c r="B45" s="226" t="s">
        <v>120</v>
      </c>
      <c r="C45" s="41" t="s">
        <v>121</v>
      </c>
      <c r="D45" s="229">
        <v>19284.189999999999</v>
      </c>
      <c r="E45" s="229">
        <v>23489.84</v>
      </c>
      <c r="F45" s="229">
        <v>3587.14</v>
      </c>
      <c r="G45" s="229">
        <v>26676.09</v>
      </c>
      <c r="H45" s="229">
        <v>0</v>
      </c>
      <c r="I45" s="190"/>
    </row>
    <row r="46" spans="1:247" s="52" customFormat="1" ht="9" customHeight="1">
      <c r="B46" s="223" t="s">
        <v>118</v>
      </c>
      <c r="C46" s="224" t="s">
        <v>119</v>
      </c>
      <c r="D46" s="228">
        <v>17548.810000000001</v>
      </c>
      <c r="E46" s="228">
        <v>3826.37</v>
      </c>
      <c r="F46" s="228">
        <v>587.62</v>
      </c>
      <c r="G46" s="228">
        <v>62067.93</v>
      </c>
      <c r="H46" s="228">
        <v>0</v>
      </c>
      <c r="I46" s="190"/>
    </row>
    <row r="47" spans="1:247" s="52" customFormat="1" ht="9" customHeight="1">
      <c r="B47" s="226" t="s">
        <v>15</v>
      </c>
      <c r="C47" s="41" t="s">
        <v>103</v>
      </c>
      <c r="D47" s="229">
        <v>39366.67</v>
      </c>
      <c r="E47" s="229">
        <v>28790.639999999999</v>
      </c>
      <c r="F47" s="229">
        <v>3739.05</v>
      </c>
      <c r="G47" s="229">
        <v>94066.35</v>
      </c>
      <c r="H47" s="229">
        <v>882.05</v>
      </c>
      <c r="I47" s="190"/>
    </row>
    <row r="48" spans="1:247" s="151" customFormat="1" ht="18" customHeight="1">
      <c r="A48" s="79"/>
      <c r="B48" s="158" t="s">
        <v>2</v>
      </c>
      <c r="C48" s="159"/>
      <c r="D48" s="160">
        <v>69206.22</v>
      </c>
      <c r="E48" s="160">
        <v>35052.89</v>
      </c>
      <c r="F48" s="160">
        <v>11120.72</v>
      </c>
      <c r="G48" s="161">
        <v>67939.83</v>
      </c>
      <c r="H48" s="160">
        <v>362.67</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160</v>
      </c>
    </row>
    <row r="50" spans="2:10" s="52" customFormat="1" ht="22.5" customHeight="1">
      <c r="B50" s="271" t="s">
        <v>161</v>
      </c>
      <c r="C50" s="272"/>
      <c r="D50" s="272"/>
      <c r="E50" s="272"/>
      <c r="F50" s="272"/>
      <c r="G50" s="272"/>
      <c r="H50" s="272"/>
      <c r="I50" s="189"/>
    </row>
    <row r="51" spans="2:10" s="52" customFormat="1" ht="15" customHeight="1">
      <c r="B51" s="273" t="s">
        <v>11</v>
      </c>
      <c r="C51" s="261" t="s">
        <v>86</v>
      </c>
      <c r="D51" s="262" t="s">
        <v>106</v>
      </c>
      <c r="E51" s="263"/>
      <c r="F51" s="264"/>
      <c r="G51" s="261" t="s">
        <v>107</v>
      </c>
      <c r="H51" s="261" t="s">
        <v>83</v>
      </c>
      <c r="I51" s="270"/>
      <c r="J51" s="58"/>
    </row>
    <row r="52" spans="2:10" s="52" customFormat="1" ht="24" customHeight="1">
      <c r="B52" s="273"/>
      <c r="C52" s="261"/>
      <c r="D52" s="152" t="s">
        <v>79</v>
      </c>
      <c r="E52" s="154" t="s">
        <v>80</v>
      </c>
      <c r="F52" s="153" t="s">
        <v>81</v>
      </c>
      <c r="G52" s="261"/>
      <c r="H52" s="261"/>
      <c r="I52" s="270"/>
    </row>
    <row r="53" spans="2:10" s="52" customFormat="1" ht="9" customHeight="1">
      <c r="B53" s="102" t="s">
        <v>34</v>
      </c>
      <c r="C53" s="39" t="s">
        <v>90</v>
      </c>
      <c r="D53" s="184">
        <v>147.49</v>
      </c>
      <c r="E53" s="184">
        <v>54.58</v>
      </c>
      <c r="F53" s="184">
        <v>20.79</v>
      </c>
      <c r="G53" s="184">
        <v>101.37</v>
      </c>
      <c r="H53" s="184">
        <v>0</v>
      </c>
      <c r="I53" s="193"/>
    </row>
    <row r="54" spans="2:10" s="52" customFormat="1" ht="9" customHeight="1">
      <c r="B54" s="101" t="s">
        <v>3</v>
      </c>
      <c r="C54" s="112" t="s">
        <v>91</v>
      </c>
      <c r="D54" s="185">
        <v>80</v>
      </c>
      <c r="E54" s="185">
        <v>60.65</v>
      </c>
      <c r="F54" s="185">
        <v>28.73</v>
      </c>
      <c r="G54" s="185">
        <v>121.99</v>
      </c>
      <c r="H54" s="185">
        <v>2.81</v>
      </c>
      <c r="I54" s="192"/>
    </row>
    <row r="55" spans="2:10" s="52" customFormat="1" ht="9" customHeight="1">
      <c r="B55" s="157" t="s">
        <v>76</v>
      </c>
      <c r="C55" s="39" t="s">
        <v>92</v>
      </c>
      <c r="D55" s="184">
        <v>118.31</v>
      </c>
      <c r="E55" s="184">
        <v>35.07</v>
      </c>
      <c r="F55" s="184">
        <v>40.42</v>
      </c>
      <c r="G55" s="184">
        <v>99.53</v>
      </c>
      <c r="H55" s="184">
        <v>0</v>
      </c>
      <c r="I55" s="193"/>
    </row>
    <row r="56" spans="2:10" s="52" customFormat="1" ht="9" customHeight="1">
      <c r="B56" s="101" t="s">
        <v>35</v>
      </c>
      <c r="C56" s="112" t="s">
        <v>93</v>
      </c>
      <c r="D56" s="185">
        <v>15.57</v>
      </c>
      <c r="E56" s="185">
        <v>29.51</v>
      </c>
      <c r="F56" s="185">
        <v>15.7</v>
      </c>
      <c r="G56" s="185">
        <v>60.89</v>
      </c>
      <c r="H56" s="185">
        <v>0.03</v>
      </c>
      <c r="I56" s="192"/>
    </row>
    <row r="57" spans="2:10" s="52" customFormat="1" ht="9" customHeight="1">
      <c r="B57" s="102" t="s">
        <v>104</v>
      </c>
      <c r="C57" s="39" t="s">
        <v>94</v>
      </c>
      <c r="D57" s="184">
        <v>69.69</v>
      </c>
      <c r="E57" s="184">
        <v>65.599999999999994</v>
      </c>
      <c r="F57" s="184">
        <v>110.77</v>
      </c>
      <c r="G57" s="184">
        <v>85.23</v>
      </c>
      <c r="H57" s="184">
        <v>0.91</v>
      </c>
      <c r="I57" s="193"/>
    </row>
    <row r="58" spans="2:10" s="52" customFormat="1" ht="9" customHeight="1">
      <c r="B58" s="101" t="s">
        <v>16</v>
      </c>
      <c r="C58" s="112" t="s">
        <v>95</v>
      </c>
      <c r="D58" s="185">
        <v>308.3</v>
      </c>
      <c r="E58" s="185">
        <v>118.36</v>
      </c>
      <c r="F58" s="185">
        <v>-6.38</v>
      </c>
      <c r="G58" s="185">
        <v>136.30000000000001</v>
      </c>
      <c r="H58" s="185">
        <v>0.59</v>
      </c>
      <c r="I58" s="192"/>
    </row>
    <row r="59" spans="2:10" s="52" customFormat="1" ht="9" customHeight="1">
      <c r="B59" s="102" t="s">
        <v>4</v>
      </c>
      <c r="C59" s="39" t="s">
        <v>96</v>
      </c>
      <c r="D59" s="184">
        <v>24.84</v>
      </c>
      <c r="E59" s="184">
        <v>43.75</v>
      </c>
      <c r="F59" s="184">
        <v>14.27</v>
      </c>
      <c r="G59" s="184">
        <v>85.17</v>
      </c>
      <c r="H59" s="184">
        <v>0.56999999999999995</v>
      </c>
      <c r="I59" s="193"/>
    </row>
    <row r="60" spans="2:10" s="52" customFormat="1" ht="9" customHeight="1">
      <c r="B60" s="101" t="s">
        <v>5</v>
      </c>
      <c r="C60" s="112" t="s">
        <v>97</v>
      </c>
      <c r="D60" s="185">
        <v>40.200000000000003</v>
      </c>
      <c r="E60" s="185">
        <v>55.39</v>
      </c>
      <c r="F60" s="185">
        <v>14.44</v>
      </c>
      <c r="G60" s="185">
        <v>100.52</v>
      </c>
      <c r="H60" s="185">
        <v>0</v>
      </c>
      <c r="I60" s="192"/>
    </row>
    <row r="61" spans="2:10" s="52" customFormat="1" ht="9" customHeight="1">
      <c r="B61" s="223" t="s">
        <v>6</v>
      </c>
      <c r="C61" s="224" t="s">
        <v>98</v>
      </c>
      <c r="D61" s="244">
        <v>22.68</v>
      </c>
      <c r="E61" s="244">
        <v>46.09</v>
      </c>
      <c r="F61" s="244">
        <v>29.69</v>
      </c>
      <c r="G61" s="244">
        <v>100.44</v>
      </c>
      <c r="H61" s="244">
        <v>1.29</v>
      </c>
      <c r="I61" s="192"/>
    </row>
    <row r="62" spans="2:10" s="52" customFormat="1" ht="9" customHeight="1">
      <c r="B62" s="226" t="s">
        <v>12</v>
      </c>
      <c r="C62" s="41" t="s">
        <v>99</v>
      </c>
      <c r="D62" s="245">
        <v>56.96</v>
      </c>
      <c r="E62" s="245">
        <v>64.72</v>
      </c>
      <c r="F62" s="245">
        <v>19.09</v>
      </c>
      <c r="G62" s="245">
        <v>67.47</v>
      </c>
      <c r="H62" s="245">
        <v>1.85</v>
      </c>
      <c r="I62" s="193"/>
    </row>
    <row r="63" spans="2:10" s="52" customFormat="1" ht="9" customHeight="1">
      <c r="B63" s="223" t="s">
        <v>13</v>
      </c>
      <c r="C63" s="224" t="s">
        <v>100</v>
      </c>
      <c r="D63" s="244">
        <v>44.66</v>
      </c>
      <c r="E63" s="244">
        <v>21.12</v>
      </c>
      <c r="F63" s="244">
        <v>9.0500000000000007</v>
      </c>
      <c r="G63" s="244">
        <v>135.82</v>
      </c>
      <c r="H63" s="244">
        <v>0.27</v>
      </c>
      <c r="I63" s="192"/>
    </row>
    <row r="64" spans="2:10" s="52" customFormat="1" ht="9" customHeight="1">
      <c r="B64" s="226" t="s">
        <v>14</v>
      </c>
      <c r="C64" s="41" t="s">
        <v>101</v>
      </c>
      <c r="D64" s="245">
        <v>14.01</v>
      </c>
      <c r="E64" s="245">
        <v>18.78</v>
      </c>
      <c r="F64" s="245">
        <v>1.55</v>
      </c>
      <c r="G64" s="245">
        <v>123.95</v>
      </c>
      <c r="H64" s="245">
        <v>0</v>
      </c>
      <c r="I64" s="193"/>
    </row>
    <row r="65" spans="1:247" s="52" customFormat="1" ht="9" customHeight="1">
      <c r="B65" s="223" t="s">
        <v>38</v>
      </c>
      <c r="C65" s="224" t="s">
        <v>102</v>
      </c>
      <c r="D65" s="244">
        <v>20.99</v>
      </c>
      <c r="E65" s="244">
        <v>16.510000000000002</v>
      </c>
      <c r="F65" s="244">
        <v>0.38</v>
      </c>
      <c r="G65" s="244">
        <v>75</v>
      </c>
      <c r="H65" s="244">
        <v>0</v>
      </c>
      <c r="I65" s="192"/>
    </row>
    <row r="66" spans="1:247" s="52" customFormat="1" ht="9" customHeight="1">
      <c r="B66" s="226" t="s">
        <v>120</v>
      </c>
      <c r="C66" s="41" t="s">
        <v>121</v>
      </c>
      <c r="D66" s="245">
        <v>30.61</v>
      </c>
      <c r="E66" s="245">
        <v>37.29</v>
      </c>
      <c r="F66" s="245">
        <v>5.69</v>
      </c>
      <c r="G66" s="245">
        <v>42.34</v>
      </c>
      <c r="H66" s="245">
        <v>0</v>
      </c>
      <c r="I66" s="192"/>
    </row>
    <row r="67" spans="1:247" s="52" customFormat="1" ht="9" customHeight="1">
      <c r="B67" s="223" t="s">
        <v>118</v>
      </c>
      <c r="C67" s="224" t="s">
        <v>119</v>
      </c>
      <c r="D67" s="244">
        <v>27.86</v>
      </c>
      <c r="E67" s="244">
        <v>6.07</v>
      </c>
      <c r="F67" s="244">
        <v>0.93</v>
      </c>
      <c r="G67" s="244">
        <v>98.52</v>
      </c>
      <c r="H67" s="244">
        <v>0</v>
      </c>
      <c r="I67" s="192"/>
    </row>
    <row r="68" spans="1:247" s="52" customFormat="1" ht="9" customHeight="1">
      <c r="B68" s="226" t="s">
        <v>15</v>
      </c>
      <c r="C68" s="41" t="s">
        <v>103</v>
      </c>
      <c r="D68" s="245">
        <v>62.49</v>
      </c>
      <c r="E68" s="245">
        <v>45.7</v>
      </c>
      <c r="F68" s="245">
        <v>5.94</v>
      </c>
      <c r="G68" s="245">
        <v>149.31</v>
      </c>
      <c r="H68" s="245">
        <v>1.4</v>
      </c>
      <c r="I68" s="193"/>
    </row>
    <row r="69" spans="1:247" s="151" customFormat="1" ht="18" customHeight="1">
      <c r="A69" s="79"/>
      <c r="B69" s="158" t="s">
        <v>2</v>
      </c>
      <c r="C69" s="159"/>
      <c r="D69" s="186">
        <v>109.85</v>
      </c>
      <c r="E69" s="186">
        <v>55.64</v>
      </c>
      <c r="F69" s="186">
        <v>17.649999999999999</v>
      </c>
      <c r="G69" s="187">
        <v>107.84</v>
      </c>
      <c r="H69" s="186">
        <v>0.57999999999999996</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Junio 2015 y posiciones de juego al 30-06-2015</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topLeftCell="A7" zoomScale="130" zoomScaleNormal="130" workbookViewId="0">
      <selection activeCell="T33" sqref="T33"/>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1100782236</v>
      </c>
      <c r="D10" s="27">
        <v>914662861</v>
      </c>
      <c r="E10" s="27">
        <v>1012358192</v>
      </c>
      <c r="F10" s="27">
        <v>1142499776</v>
      </c>
      <c r="G10" s="27">
        <v>1175706487</v>
      </c>
      <c r="H10" s="27">
        <v>1084960435</v>
      </c>
      <c r="I10" s="27"/>
      <c r="J10" s="27"/>
      <c r="K10" s="27"/>
      <c r="L10" s="27"/>
      <c r="M10" s="27"/>
      <c r="N10" s="27"/>
      <c r="O10" s="27">
        <f>SUM(C10:N10)</f>
        <v>6430969987</v>
      </c>
      <c r="P10" s="31">
        <v>10366035.106964171</v>
      </c>
      <c r="Q10" s="23"/>
      <c r="T10" s="119"/>
      <c r="U10" s="105"/>
    </row>
    <row r="11" spans="1:21" s="3" customFormat="1">
      <c r="A11" s="21"/>
      <c r="B11" s="96" t="s">
        <v>3</v>
      </c>
      <c r="C11" s="26">
        <v>2226433679</v>
      </c>
      <c r="D11" s="26">
        <v>2060182223</v>
      </c>
      <c r="E11" s="26">
        <v>1970941044</v>
      </c>
      <c r="F11" s="26">
        <v>2322471145</v>
      </c>
      <c r="G11" s="26">
        <v>2630386017</v>
      </c>
      <c r="H11" s="26">
        <v>2191758692</v>
      </c>
      <c r="I11" s="26"/>
      <c r="J11" s="26"/>
      <c r="K11" s="26"/>
      <c r="L11" s="26"/>
      <c r="M11" s="26"/>
      <c r="N11" s="26"/>
      <c r="O11" s="26">
        <f t="shared" ref="O11:O25" si="0">SUM(C11:N11)</f>
        <v>13402172800</v>
      </c>
      <c r="P11" s="32">
        <v>21611512.982859477</v>
      </c>
      <c r="Q11" s="22"/>
      <c r="R11" s="4"/>
      <c r="T11" s="119"/>
      <c r="U11" s="105"/>
    </row>
    <row r="12" spans="1:21" s="3" customFormat="1">
      <c r="A12" s="21"/>
      <c r="B12" s="95" t="s">
        <v>76</v>
      </c>
      <c r="C12" s="27">
        <v>626779412</v>
      </c>
      <c r="D12" s="27">
        <v>584865766</v>
      </c>
      <c r="E12" s="27">
        <v>547930408</v>
      </c>
      <c r="F12" s="27">
        <v>456924751</v>
      </c>
      <c r="G12" s="27">
        <v>887059290</v>
      </c>
      <c r="H12" s="27">
        <v>901961087</v>
      </c>
      <c r="I12" s="27"/>
      <c r="J12" s="27"/>
      <c r="K12" s="27"/>
      <c r="L12" s="27"/>
      <c r="M12" s="27"/>
      <c r="N12" s="27"/>
      <c r="O12" s="27">
        <f t="shared" si="0"/>
        <v>4005520714</v>
      </c>
      <c r="P12" s="31">
        <v>6454055.2035862999</v>
      </c>
      <c r="Q12" s="22"/>
      <c r="R12" s="4"/>
      <c r="T12" s="119"/>
      <c r="U12" s="105"/>
    </row>
    <row r="13" spans="1:21" s="3" customFormat="1">
      <c r="A13" s="21"/>
      <c r="B13" s="97" t="s">
        <v>35</v>
      </c>
      <c r="C13" s="28">
        <v>572313557</v>
      </c>
      <c r="D13" s="28">
        <v>561365101</v>
      </c>
      <c r="E13" s="28">
        <v>455082433</v>
      </c>
      <c r="F13" s="28">
        <v>440362952</v>
      </c>
      <c r="G13" s="28">
        <v>491252304</v>
      </c>
      <c r="H13" s="28">
        <v>437559942</v>
      </c>
      <c r="I13" s="28"/>
      <c r="J13" s="28"/>
      <c r="K13" s="28"/>
      <c r="L13" s="28"/>
      <c r="M13" s="28"/>
      <c r="N13" s="28"/>
      <c r="O13" s="28">
        <f t="shared" si="0"/>
        <v>2957936289</v>
      </c>
      <c r="P13" s="32">
        <v>4765399.8048450258</v>
      </c>
      <c r="Q13" s="22"/>
      <c r="R13" s="4"/>
      <c r="T13" s="119"/>
      <c r="U13" s="105"/>
    </row>
    <row r="14" spans="1:21" s="3" customFormat="1">
      <c r="A14" s="21"/>
      <c r="B14" s="95" t="s">
        <v>104</v>
      </c>
      <c r="C14" s="29">
        <v>3139843428</v>
      </c>
      <c r="D14" s="29">
        <v>2435684134</v>
      </c>
      <c r="E14" s="29">
        <v>3113878076</v>
      </c>
      <c r="F14" s="29">
        <v>3125621910</v>
      </c>
      <c r="G14" s="29">
        <v>3220184683</v>
      </c>
      <c r="H14" s="29">
        <v>2786676726</v>
      </c>
      <c r="I14" s="29"/>
      <c r="J14" s="29"/>
      <c r="K14" s="29"/>
      <c r="L14" s="29"/>
      <c r="M14" s="29"/>
      <c r="N14" s="29"/>
      <c r="O14" s="29">
        <f t="shared" si="0"/>
        <v>17821888957</v>
      </c>
      <c r="P14" s="31">
        <v>28724782.115175609</v>
      </c>
      <c r="Q14" s="22"/>
      <c r="R14" s="4"/>
      <c r="T14" s="119"/>
      <c r="U14" s="105"/>
    </row>
    <row r="15" spans="1:21" s="3" customFormat="1">
      <c r="A15" s="21"/>
      <c r="B15" s="97" t="s">
        <v>16</v>
      </c>
      <c r="C15" s="30">
        <v>6802970350</v>
      </c>
      <c r="D15" s="30">
        <v>5057722174</v>
      </c>
      <c r="E15" s="30">
        <v>6499282524</v>
      </c>
      <c r="F15" s="30">
        <v>6565312276</v>
      </c>
      <c r="G15" s="30">
        <v>7064973087</v>
      </c>
      <c r="H15" s="30">
        <v>6755249628</v>
      </c>
      <c r="I15" s="30"/>
      <c r="J15" s="30"/>
      <c r="K15" s="30"/>
      <c r="L15" s="30"/>
      <c r="M15" s="30"/>
      <c r="N15" s="30"/>
      <c r="O15" s="30">
        <f t="shared" si="0"/>
        <v>38745510039</v>
      </c>
      <c r="P15" s="32">
        <v>62438119.850301072</v>
      </c>
      <c r="Q15" s="22"/>
      <c r="R15" s="4"/>
      <c r="T15" s="119"/>
      <c r="U15" s="105"/>
    </row>
    <row r="16" spans="1:21" s="3" customFormat="1">
      <c r="A16" s="21"/>
      <c r="B16" s="95" t="s">
        <v>4</v>
      </c>
      <c r="C16" s="27">
        <v>523401154</v>
      </c>
      <c r="D16" s="27">
        <v>484715910</v>
      </c>
      <c r="E16" s="27">
        <v>442698163</v>
      </c>
      <c r="F16" s="27">
        <v>536335497</v>
      </c>
      <c r="G16" s="27">
        <v>593140414</v>
      </c>
      <c r="H16" s="27">
        <v>483655273</v>
      </c>
      <c r="I16" s="27"/>
      <c r="J16" s="27"/>
      <c r="K16" s="27"/>
      <c r="L16" s="27"/>
      <c r="M16" s="27"/>
      <c r="N16" s="27"/>
      <c r="O16" s="27">
        <f t="shared" si="0"/>
        <v>3063946411</v>
      </c>
      <c r="P16" s="31">
        <v>4940989.609569829</v>
      </c>
      <c r="Q16" s="22"/>
      <c r="R16" s="4"/>
      <c r="T16" s="119"/>
      <c r="U16" s="105"/>
    </row>
    <row r="17" spans="1:21" s="3" customFormat="1">
      <c r="A17" s="21"/>
      <c r="B17" s="97" t="s">
        <v>5</v>
      </c>
      <c r="C17" s="30">
        <v>923158430</v>
      </c>
      <c r="D17" s="30">
        <v>809255132</v>
      </c>
      <c r="E17" s="30">
        <v>943792898</v>
      </c>
      <c r="F17" s="30">
        <v>962962108</v>
      </c>
      <c r="G17" s="30">
        <v>1032661482</v>
      </c>
      <c r="H17" s="30">
        <v>961190880</v>
      </c>
      <c r="I17" s="30"/>
      <c r="J17" s="30"/>
      <c r="K17" s="30"/>
      <c r="L17" s="30"/>
      <c r="M17" s="30"/>
      <c r="N17" s="30"/>
      <c r="O17" s="30">
        <f t="shared" si="0"/>
        <v>5633020930</v>
      </c>
      <c r="P17" s="32">
        <v>9077896.2447492927</v>
      </c>
      <c r="Q17" s="22"/>
      <c r="R17" s="4"/>
      <c r="T17" s="119"/>
      <c r="U17" s="105"/>
    </row>
    <row r="18" spans="1:21" s="3" customFormat="1">
      <c r="A18" s="21"/>
      <c r="B18" s="95" t="s">
        <v>6</v>
      </c>
      <c r="C18" s="27">
        <v>2700439925</v>
      </c>
      <c r="D18" s="27">
        <v>2543716464</v>
      </c>
      <c r="E18" s="27">
        <v>2725518108</v>
      </c>
      <c r="F18" s="27">
        <v>2718119376</v>
      </c>
      <c r="G18" s="27">
        <v>3367322356</v>
      </c>
      <c r="H18" s="27">
        <v>2893701111</v>
      </c>
      <c r="I18" s="27"/>
      <c r="J18" s="27"/>
      <c r="K18" s="27"/>
      <c r="L18" s="27"/>
      <c r="M18" s="27"/>
      <c r="N18" s="27"/>
      <c r="O18" s="27">
        <f t="shared" si="0"/>
        <v>16948817340</v>
      </c>
      <c r="P18" s="31">
        <v>27321572.736594673</v>
      </c>
      <c r="Q18" s="22"/>
      <c r="R18" s="4"/>
      <c r="T18" s="119"/>
      <c r="U18" s="105"/>
    </row>
    <row r="19" spans="1:21" s="3" customFormat="1">
      <c r="A19" s="21"/>
      <c r="B19" s="97" t="s">
        <v>39</v>
      </c>
      <c r="C19" s="30">
        <v>339475020</v>
      </c>
      <c r="D19" s="30">
        <v>310202339</v>
      </c>
      <c r="E19" s="30">
        <v>357739075</v>
      </c>
      <c r="F19" s="30">
        <v>356806225</v>
      </c>
      <c r="G19" s="30">
        <v>388703814</v>
      </c>
      <c r="H19" s="30">
        <v>343084055</v>
      </c>
      <c r="I19" s="30"/>
      <c r="J19" s="30"/>
      <c r="K19" s="30"/>
      <c r="L19" s="30"/>
      <c r="M19" s="30"/>
      <c r="N19" s="30"/>
      <c r="O19" s="30">
        <f t="shared" si="0"/>
        <v>2096010528</v>
      </c>
      <c r="P19" s="32">
        <v>3378106.3688630825</v>
      </c>
      <c r="Q19" s="22"/>
      <c r="R19" s="4"/>
      <c r="T19" s="119"/>
      <c r="U19" s="105"/>
    </row>
    <row r="20" spans="1:21" s="3" customFormat="1">
      <c r="A20" s="21"/>
      <c r="B20" s="95" t="s">
        <v>13</v>
      </c>
      <c r="C20" s="27">
        <v>1578534968</v>
      </c>
      <c r="D20" s="27">
        <v>1372527330</v>
      </c>
      <c r="E20" s="27">
        <v>1790498978</v>
      </c>
      <c r="F20" s="27">
        <v>1782904718</v>
      </c>
      <c r="G20" s="27">
        <v>1882231299</v>
      </c>
      <c r="H20" s="27">
        <v>1799367274</v>
      </c>
      <c r="I20" s="27"/>
      <c r="J20" s="27"/>
      <c r="K20" s="27"/>
      <c r="L20" s="27"/>
      <c r="M20" s="27"/>
      <c r="N20" s="27"/>
      <c r="O20" s="27">
        <f t="shared" si="0"/>
        <v>10206064567</v>
      </c>
      <c r="P20" s="31">
        <v>16446345.394870374</v>
      </c>
      <c r="Q20" s="22"/>
      <c r="R20" s="4"/>
      <c r="T20" s="119"/>
      <c r="U20" s="105"/>
    </row>
    <row r="21" spans="1:21" s="3" customFormat="1">
      <c r="A21" s="21"/>
      <c r="B21" s="97" t="s">
        <v>14</v>
      </c>
      <c r="C21" s="30">
        <v>959131994</v>
      </c>
      <c r="D21" s="30">
        <v>1074359638</v>
      </c>
      <c r="E21" s="30">
        <v>1013079661</v>
      </c>
      <c r="F21" s="30">
        <v>998822695</v>
      </c>
      <c r="G21" s="30">
        <v>1018159078</v>
      </c>
      <c r="H21" s="30">
        <v>955910687</v>
      </c>
      <c r="I21" s="30"/>
      <c r="J21" s="30"/>
      <c r="K21" s="30"/>
      <c r="L21" s="30"/>
      <c r="M21" s="30"/>
      <c r="N21" s="30"/>
      <c r="O21" s="30">
        <f t="shared" si="0"/>
        <v>6019463753</v>
      </c>
      <c r="P21" s="32">
        <v>9697267.5289743021</v>
      </c>
      <c r="Q21" s="22"/>
      <c r="R21" s="4"/>
      <c r="T21" s="119"/>
      <c r="U21" s="105"/>
    </row>
    <row r="22" spans="1:21" s="3" customFormat="1">
      <c r="A22" s="21"/>
      <c r="B22" s="95" t="s">
        <v>38</v>
      </c>
      <c r="C22" s="27">
        <v>518078507</v>
      </c>
      <c r="D22" s="27">
        <v>522225839</v>
      </c>
      <c r="E22" s="27">
        <v>507419325</v>
      </c>
      <c r="F22" s="27">
        <v>492159796</v>
      </c>
      <c r="G22" s="27">
        <v>540412834</v>
      </c>
      <c r="H22" s="27">
        <v>520267947</v>
      </c>
      <c r="I22" s="27"/>
      <c r="J22" s="27"/>
      <c r="K22" s="27"/>
      <c r="L22" s="27"/>
      <c r="M22" s="27"/>
      <c r="N22" s="27"/>
      <c r="O22" s="27">
        <f t="shared" si="0"/>
        <v>3100564248</v>
      </c>
      <c r="P22" s="31">
        <v>4995015.9384552632</v>
      </c>
      <c r="Q22" s="22"/>
      <c r="R22" s="4"/>
      <c r="T22" s="119"/>
      <c r="U22" s="105"/>
    </row>
    <row r="23" spans="1:21" s="3" customFormat="1">
      <c r="A23" s="21"/>
      <c r="B23" s="97" t="s">
        <v>120</v>
      </c>
      <c r="C23" s="30">
        <v>272692108</v>
      </c>
      <c r="D23" s="30">
        <v>281160413</v>
      </c>
      <c r="E23" s="30">
        <v>237517422</v>
      </c>
      <c r="F23" s="30">
        <v>240199988</v>
      </c>
      <c r="G23" s="30">
        <v>233234090</v>
      </c>
      <c r="H23" s="30">
        <v>257262765</v>
      </c>
      <c r="I23" s="30"/>
      <c r="J23" s="30"/>
      <c r="K23" s="30"/>
      <c r="L23" s="30"/>
      <c r="M23" s="30"/>
      <c r="N23" s="30"/>
      <c r="O23" s="30">
        <f t="shared" si="0"/>
        <v>1522066786</v>
      </c>
      <c r="P23" s="32">
        <v>2450907.690256671</v>
      </c>
      <c r="Q23" s="22"/>
      <c r="R23" s="4"/>
      <c r="T23" s="119"/>
      <c r="U23" s="105"/>
    </row>
    <row r="24" spans="1:21" s="3" customFormat="1">
      <c r="A24" s="21"/>
      <c r="B24" s="95" t="s">
        <v>118</v>
      </c>
      <c r="C24" s="27">
        <v>325603040</v>
      </c>
      <c r="D24" s="27">
        <v>298813736</v>
      </c>
      <c r="E24" s="27">
        <v>375340760</v>
      </c>
      <c r="F24" s="27">
        <v>345630945</v>
      </c>
      <c r="G24" s="27">
        <v>368201263</v>
      </c>
      <c r="H24" s="27">
        <v>317267296</v>
      </c>
      <c r="I24" s="27"/>
      <c r="J24" s="27"/>
      <c r="K24" s="27"/>
      <c r="L24" s="27"/>
      <c r="M24" s="27"/>
      <c r="N24" s="27"/>
      <c r="O24" s="27">
        <f t="shared" si="0"/>
        <v>2030857040</v>
      </c>
      <c r="P24" s="31">
        <v>3272606.3046941939</v>
      </c>
      <c r="Q24" s="22"/>
      <c r="R24" s="4"/>
      <c r="T24" s="119"/>
      <c r="U24" s="105"/>
    </row>
    <row r="25" spans="1:21" s="3" customFormat="1">
      <c r="A25" s="21"/>
      <c r="B25" s="97" t="s">
        <v>15</v>
      </c>
      <c r="C25" s="30">
        <v>1198044470</v>
      </c>
      <c r="D25" s="30">
        <v>1134257024</v>
      </c>
      <c r="E25" s="30">
        <v>1285410631</v>
      </c>
      <c r="F25" s="30">
        <v>1306357161</v>
      </c>
      <c r="G25" s="30">
        <v>1435758938</v>
      </c>
      <c r="H25" s="30">
        <v>1396405992</v>
      </c>
      <c r="I25" s="30"/>
      <c r="J25" s="30"/>
      <c r="K25" s="30"/>
      <c r="L25" s="30"/>
      <c r="M25" s="30"/>
      <c r="N25" s="30"/>
      <c r="O25" s="30">
        <f t="shared" si="0"/>
        <v>7756234216</v>
      </c>
      <c r="P25" s="32">
        <v>12498174.8479535</v>
      </c>
      <c r="Q25" s="22"/>
      <c r="R25" s="4"/>
      <c r="T25" s="119"/>
      <c r="U25" s="105"/>
    </row>
    <row r="26" spans="1:21" s="3" customFormat="1">
      <c r="A26" s="21"/>
      <c r="B26" s="88" t="s">
        <v>7</v>
      </c>
      <c r="C26" s="88">
        <f t="shared" ref="C26:N26" si="1">SUM(C10:C25)</f>
        <v>23807682278</v>
      </c>
      <c r="D26" s="88">
        <f t="shared" si="1"/>
        <v>20445716084</v>
      </c>
      <c r="E26" s="88">
        <f t="shared" si="1"/>
        <v>23278487698</v>
      </c>
      <c r="F26" s="88">
        <f t="shared" si="1"/>
        <v>23793491319</v>
      </c>
      <c r="G26" s="88">
        <f t="shared" si="1"/>
        <v>26329387436</v>
      </c>
      <c r="H26" s="88">
        <f t="shared" si="1"/>
        <v>24086279790</v>
      </c>
      <c r="I26" s="88">
        <f t="shared" si="1"/>
        <v>0</v>
      </c>
      <c r="J26" s="88">
        <f t="shared" si="1"/>
        <v>0</v>
      </c>
      <c r="K26" s="88">
        <f t="shared" si="1"/>
        <v>0</v>
      </c>
      <c r="L26" s="88">
        <f t="shared" si="1"/>
        <v>0</v>
      </c>
      <c r="M26" s="88">
        <f t="shared" si="1"/>
        <v>0</v>
      </c>
      <c r="N26" s="88">
        <f t="shared" si="1"/>
        <v>0</v>
      </c>
      <c r="O26" s="88">
        <f t="shared" ref="O26" si="2">SUM(C26:N26)</f>
        <v>141741044605</v>
      </c>
      <c r="P26" s="88">
        <f>SUM(P10:P25)</f>
        <v>228438787.72871283</v>
      </c>
      <c r="Q26" s="22"/>
      <c r="R26" s="4"/>
      <c r="T26" s="119"/>
      <c r="U26" s="105"/>
    </row>
    <row r="27" spans="1:21" s="3" customFormat="1" ht="18" customHeight="1">
      <c r="A27" s="21"/>
      <c r="B27" s="88" t="s">
        <v>8</v>
      </c>
      <c r="C27" s="88">
        <f t="shared" ref="C27:N27" si="3">C26/C28</f>
        <v>38343239.014809303</v>
      </c>
      <c r="D27" s="88">
        <f t="shared" si="3"/>
        <v>32785667.631200213</v>
      </c>
      <c r="E27" s="88">
        <f>E26/E28</f>
        <v>37037979.076984487</v>
      </c>
      <c r="F27" s="88">
        <f t="shared" si="3"/>
        <v>38705746.385468438</v>
      </c>
      <c r="G27" s="88">
        <f t="shared" si="3"/>
        <v>43333647.595618278</v>
      </c>
      <c r="H27" s="88">
        <f t="shared" si="3"/>
        <v>38232508.024632111</v>
      </c>
      <c r="I27" s="88">
        <f t="shared" si="3"/>
        <v>0</v>
      </c>
      <c r="J27" s="88">
        <f t="shared" si="3"/>
        <v>0</v>
      </c>
      <c r="K27" s="88">
        <f t="shared" si="3"/>
        <v>0</v>
      </c>
      <c r="L27" s="88">
        <f t="shared" si="3"/>
        <v>0</v>
      </c>
      <c r="M27" s="88">
        <f t="shared" si="3"/>
        <v>0</v>
      </c>
      <c r="N27" s="88">
        <f t="shared" si="3"/>
        <v>0</v>
      </c>
      <c r="O27" s="88">
        <f>SUM(C27:N27)</f>
        <v>228438787.72871286</v>
      </c>
      <c r="P27" s="88"/>
      <c r="Q27" s="22"/>
      <c r="R27" s="4"/>
      <c r="U27" s="105"/>
    </row>
    <row r="28" spans="1:21" ht="18" customHeight="1">
      <c r="A28" s="21"/>
      <c r="B28" s="88" t="s">
        <v>30</v>
      </c>
      <c r="C28" s="106">
        <v>620.90952380952388</v>
      </c>
      <c r="D28" s="106">
        <v>623.61750000000006</v>
      </c>
      <c r="E28" s="106">
        <v>628.50318181818193</v>
      </c>
      <c r="F28" s="89">
        <v>614.7276190476191</v>
      </c>
      <c r="G28" s="89">
        <v>607.59684210526325</v>
      </c>
      <c r="H28" s="89">
        <v>629.99476190476173</v>
      </c>
      <c r="I28" s="89">
        <v>1</v>
      </c>
      <c r="J28" s="89">
        <v>1</v>
      </c>
      <c r="K28" s="89">
        <v>1</v>
      </c>
      <c r="L28" s="89">
        <v>1</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25" zoomScale="130" zoomScaleNormal="130" zoomScalePageLayoutView="90" workbookViewId="0">
      <selection activeCell="S49" sqref="S49"/>
    </sheetView>
  </sheetViews>
  <sheetFormatPr baseColWidth="10" defaultRowHeight="15"/>
  <cols>
    <col min="1" max="1" width="4.140625" style="35" customWidth="1"/>
    <col min="2" max="2" width="19.42578125" bestFit="1" customWidth="1"/>
    <col min="3" max="8" width="10.28515625" customWidth="1"/>
    <col min="9" max="9" width="10.28515625" hidden="1" customWidth="1"/>
    <col min="10"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178992742</v>
      </c>
      <c r="D10" s="39">
        <v>148728793</v>
      </c>
      <c r="E10" s="39">
        <v>164614546</v>
      </c>
      <c r="F10" s="39">
        <v>185891434</v>
      </c>
      <c r="G10" s="39">
        <v>191294361</v>
      </c>
      <c r="H10" s="39">
        <v>176529445</v>
      </c>
      <c r="I10" s="39"/>
      <c r="J10" s="39"/>
      <c r="K10" s="39"/>
      <c r="L10" s="39"/>
      <c r="M10" s="39"/>
      <c r="N10" s="39"/>
      <c r="O10" s="39">
        <f>SUM(C10:N10)</f>
        <v>1046051321</v>
      </c>
      <c r="P10" s="39">
        <v>1686125.79</v>
      </c>
      <c r="Q10" s="23"/>
      <c r="R10" s="6"/>
    </row>
    <row r="11" spans="1:19" s="3" customFormat="1" ht="9">
      <c r="A11" s="6"/>
      <c r="B11" s="99" t="s">
        <v>3</v>
      </c>
      <c r="C11" s="41">
        <v>372693772</v>
      </c>
      <c r="D11" s="41">
        <v>344864117</v>
      </c>
      <c r="E11" s="41">
        <v>329925593</v>
      </c>
      <c r="F11" s="41">
        <v>379792340</v>
      </c>
      <c r="G11" s="41">
        <v>430587560</v>
      </c>
      <c r="H11" s="41">
        <v>358785372</v>
      </c>
      <c r="I11" s="41"/>
      <c r="J11" s="41"/>
      <c r="K11" s="41"/>
      <c r="L11" s="41"/>
      <c r="M11" s="41"/>
      <c r="N11" s="41"/>
      <c r="O11" s="41">
        <f t="shared" ref="O11:O25" si="0">SUM(C11:N11)</f>
        <v>2216648754</v>
      </c>
      <c r="P11" s="41">
        <v>3574183.53</v>
      </c>
      <c r="Q11" s="22"/>
      <c r="R11" s="6"/>
      <c r="S11" s="1"/>
    </row>
    <row r="12" spans="1:19" s="3" customFormat="1" ht="9">
      <c r="A12" s="6"/>
      <c r="B12" s="95" t="s">
        <v>76</v>
      </c>
      <c r="C12" s="39">
        <v>99768535</v>
      </c>
      <c r="D12" s="39">
        <v>93096868</v>
      </c>
      <c r="E12" s="39">
        <v>87217628</v>
      </c>
      <c r="F12" s="39">
        <v>73276907</v>
      </c>
      <c r="G12" s="39">
        <v>142242566</v>
      </c>
      <c r="H12" s="39">
        <v>144632113</v>
      </c>
      <c r="I12" s="39"/>
      <c r="J12" s="39"/>
      <c r="K12" s="39"/>
      <c r="L12" s="39"/>
      <c r="M12" s="39"/>
      <c r="N12" s="39"/>
      <c r="O12" s="39">
        <f t="shared" si="0"/>
        <v>640234617</v>
      </c>
      <c r="P12" s="39">
        <v>1031622.62</v>
      </c>
      <c r="Q12" s="22"/>
      <c r="R12" s="6"/>
      <c r="S12" s="1"/>
    </row>
    <row r="13" spans="1:19" s="3" customFormat="1" ht="9">
      <c r="A13" s="6"/>
      <c r="B13" s="99" t="s">
        <v>35</v>
      </c>
      <c r="C13" s="41">
        <v>96187152</v>
      </c>
      <c r="D13" s="41">
        <v>94347076</v>
      </c>
      <c r="E13" s="41">
        <v>76484443</v>
      </c>
      <c r="F13" s="41">
        <v>74010580</v>
      </c>
      <c r="G13" s="41">
        <v>82563412</v>
      </c>
      <c r="H13" s="41">
        <v>73539486</v>
      </c>
      <c r="I13" s="41"/>
      <c r="J13" s="41"/>
      <c r="K13" s="41"/>
      <c r="L13" s="41"/>
      <c r="M13" s="41"/>
      <c r="N13" s="41"/>
      <c r="O13" s="41">
        <f t="shared" si="0"/>
        <v>497132149</v>
      </c>
      <c r="P13" s="41">
        <v>800907.53</v>
      </c>
      <c r="Q13" s="22"/>
      <c r="R13" s="6"/>
      <c r="S13" s="1"/>
    </row>
    <row r="14" spans="1:19" s="3" customFormat="1" ht="9">
      <c r="A14" s="6"/>
      <c r="B14" s="102" t="s">
        <v>104</v>
      </c>
      <c r="C14" s="39">
        <v>527704778</v>
      </c>
      <c r="D14" s="39">
        <v>409358678</v>
      </c>
      <c r="E14" s="39">
        <v>523340853</v>
      </c>
      <c r="F14" s="39">
        <v>525314607</v>
      </c>
      <c r="G14" s="39">
        <v>541207510</v>
      </c>
      <c r="H14" s="39">
        <v>468349030</v>
      </c>
      <c r="I14" s="39"/>
      <c r="J14" s="39"/>
      <c r="K14" s="39"/>
      <c r="L14" s="39"/>
      <c r="M14" s="39"/>
      <c r="N14" s="39"/>
      <c r="O14" s="39">
        <f t="shared" si="0"/>
        <v>2995275456</v>
      </c>
      <c r="P14" s="39">
        <v>4827694.4800000004</v>
      </c>
      <c r="Q14" s="22"/>
      <c r="R14" s="6"/>
      <c r="S14" s="1"/>
    </row>
    <row r="15" spans="1:19" s="3" customFormat="1" ht="9">
      <c r="A15" s="6"/>
      <c r="B15" s="99" t="s">
        <v>16</v>
      </c>
      <c r="C15" s="41">
        <v>1143356361</v>
      </c>
      <c r="D15" s="41">
        <v>841536967</v>
      </c>
      <c r="E15" s="41">
        <v>1081393227</v>
      </c>
      <c r="F15" s="41">
        <v>1092379690</v>
      </c>
      <c r="G15" s="41">
        <v>1175516530</v>
      </c>
      <c r="H15" s="41">
        <v>1123982711</v>
      </c>
      <c r="I15" s="41"/>
      <c r="J15" s="41"/>
      <c r="K15" s="41"/>
      <c r="L15" s="41"/>
      <c r="M15" s="41"/>
      <c r="N15" s="41"/>
      <c r="O15" s="41">
        <f t="shared" si="0"/>
        <v>6458165486</v>
      </c>
      <c r="P15" s="41">
        <v>10407277.869999999</v>
      </c>
      <c r="Q15" s="22"/>
      <c r="R15" s="6"/>
      <c r="S15" s="1"/>
    </row>
    <row r="16" spans="1:19" s="3" customFormat="1" ht="9">
      <c r="A16" s="6"/>
      <c r="B16" s="98" t="s">
        <v>4</v>
      </c>
      <c r="C16" s="39">
        <v>87966581</v>
      </c>
      <c r="D16" s="39">
        <v>81464859</v>
      </c>
      <c r="E16" s="39">
        <v>74403053</v>
      </c>
      <c r="F16" s="39">
        <v>90140420</v>
      </c>
      <c r="G16" s="39">
        <v>99687465</v>
      </c>
      <c r="H16" s="39">
        <v>81286601</v>
      </c>
      <c r="I16" s="39"/>
      <c r="J16" s="39"/>
      <c r="K16" s="39"/>
      <c r="L16" s="39"/>
      <c r="M16" s="39"/>
      <c r="N16" s="39"/>
      <c r="O16" s="39">
        <f t="shared" si="0"/>
        <v>514948979</v>
      </c>
      <c r="P16" s="39">
        <v>830418.42</v>
      </c>
      <c r="Q16" s="22"/>
      <c r="R16" s="6"/>
      <c r="S16" s="1"/>
    </row>
    <row r="17" spans="1:19" s="3" customFormat="1" ht="9">
      <c r="A17" s="6"/>
      <c r="B17" s="99" t="s">
        <v>5</v>
      </c>
      <c r="C17" s="41">
        <v>153601151</v>
      </c>
      <c r="D17" s="41">
        <v>134649173</v>
      </c>
      <c r="E17" s="41">
        <v>157034449</v>
      </c>
      <c r="F17" s="41">
        <v>159560394</v>
      </c>
      <c r="G17" s="41">
        <v>171109404</v>
      </c>
      <c r="H17" s="41">
        <v>159266906</v>
      </c>
      <c r="I17" s="41"/>
      <c r="J17" s="41"/>
      <c r="K17" s="41"/>
      <c r="L17" s="41"/>
      <c r="M17" s="41"/>
      <c r="N17" s="41"/>
      <c r="O17" s="41">
        <f t="shared" si="0"/>
        <v>935221477</v>
      </c>
      <c r="P17" s="41">
        <v>1507137.97</v>
      </c>
      <c r="Q17" s="22"/>
      <c r="R17" s="6"/>
      <c r="S17" s="1"/>
    </row>
    <row r="18" spans="1:19" s="3" customFormat="1" ht="9">
      <c r="A18" s="6"/>
      <c r="B18" s="98" t="s">
        <v>6</v>
      </c>
      <c r="C18" s="39">
        <v>452947739</v>
      </c>
      <c r="D18" s="39">
        <v>426660341</v>
      </c>
      <c r="E18" s="39">
        <v>457154130</v>
      </c>
      <c r="F18" s="39">
        <v>444949289</v>
      </c>
      <c r="G18" s="39">
        <v>551222181</v>
      </c>
      <c r="H18" s="39">
        <v>473691577</v>
      </c>
      <c r="I18" s="39"/>
      <c r="J18" s="39"/>
      <c r="K18" s="39"/>
      <c r="L18" s="39"/>
      <c r="M18" s="39"/>
      <c r="N18" s="39"/>
      <c r="O18" s="39">
        <f t="shared" si="0"/>
        <v>2806625257</v>
      </c>
      <c r="P18" s="39">
        <v>4523960.28</v>
      </c>
      <c r="Q18" s="22"/>
      <c r="R18" s="6"/>
      <c r="S18" s="1"/>
    </row>
    <row r="19" spans="1:19" s="3" customFormat="1" ht="9">
      <c r="A19" s="6"/>
      <c r="B19" s="99" t="s">
        <v>12</v>
      </c>
      <c r="C19" s="41">
        <v>56484079</v>
      </c>
      <c r="D19" s="41">
        <v>51613498</v>
      </c>
      <c r="E19" s="41">
        <v>59522972</v>
      </c>
      <c r="F19" s="41">
        <v>59967433</v>
      </c>
      <c r="G19" s="41">
        <v>65328372</v>
      </c>
      <c r="H19" s="41">
        <v>57661186</v>
      </c>
      <c r="I19" s="41"/>
      <c r="J19" s="41"/>
      <c r="K19" s="41"/>
      <c r="L19" s="41"/>
      <c r="M19" s="41"/>
      <c r="N19" s="41"/>
      <c r="O19" s="41">
        <f t="shared" si="0"/>
        <v>350577540</v>
      </c>
      <c r="P19" s="41">
        <v>565037.44999999995</v>
      </c>
      <c r="Q19" s="22"/>
      <c r="R19" s="6"/>
      <c r="S19" s="1"/>
    </row>
    <row r="20" spans="1:19" s="3" customFormat="1" ht="9">
      <c r="A20" s="6"/>
      <c r="B20" s="98" t="s">
        <v>13</v>
      </c>
      <c r="C20" s="39">
        <v>261320495</v>
      </c>
      <c r="D20" s="39">
        <v>227216709</v>
      </c>
      <c r="E20" s="39">
        <v>296410335</v>
      </c>
      <c r="F20" s="39">
        <v>293055599</v>
      </c>
      <c r="G20" s="39">
        <v>309381884</v>
      </c>
      <c r="H20" s="39">
        <v>295761545</v>
      </c>
      <c r="I20" s="39"/>
      <c r="J20" s="39"/>
      <c r="K20" s="39"/>
      <c r="L20" s="39"/>
      <c r="M20" s="39"/>
      <c r="N20" s="39"/>
      <c r="O20" s="39">
        <f t="shared" si="0"/>
        <v>1683146567</v>
      </c>
      <c r="P20" s="39">
        <v>2712213.45</v>
      </c>
      <c r="Q20" s="22"/>
      <c r="R20" s="6"/>
      <c r="S20" s="1"/>
    </row>
    <row r="21" spans="1:19" s="3" customFormat="1" ht="9">
      <c r="A21" s="6"/>
      <c r="B21" s="99" t="s">
        <v>14</v>
      </c>
      <c r="C21" s="41">
        <v>161198654</v>
      </c>
      <c r="D21" s="41">
        <v>180564645</v>
      </c>
      <c r="E21" s="41">
        <v>170265489</v>
      </c>
      <c r="F21" s="41">
        <v>167869361</v>
      </c>
      <c r="G21" s="41">
        <v>171119173</v>
      </c>
      <c r="H21" s="41">
        <v>160657258</v>
      </c>
      <c r="I21" s="41"/>
      <c r="J21" s="41"/>
      <c r="K21" s="41"/>
      <c r="L21" s="41"/>
      <c r="M21" s="41"/>
      <c r="N21" s="41"/>
      <c r="O21" s="41">
        <f t="shared" si="0"/>
        <v>1011674580</v>
      </c>
      <c r="P21" s="41">
        <v>1629792.87</v>
      </c>
      <c r="Q21" s="22"/>
      <c r="R21" s="6"/>
      <c r="S21" s="1"/>
    </row>
    <row r="22" spans="1:19" s="3" customFormat="1" ht="9">
      <c r="A22" s="6"/>
      <c r="B22" s="98" t="s">
        <v>38</v>
      </c>
      <c r="C22" s="39">
        <v>86096811</v>
      </c>
      <c r="D22" s="39">
        <v>86786035</v>
      </c>
      <c r="E22" s="39">
        <v>84325417</v>
      </c>
      <c r="F22" s="39">
        <v>81789514</v>
      </c>
      <c r="G22" s="39">
        <v>89808439</v>
      </c>
      <c r="H22" s="39">
        <v>86460663</v>
      </c>
      <c r="I22" s="39"/>
      <c r="J22" s="39"/>
      <c r="K22" s="39"/>
      <c r="L22" s="39"/>
      <c r="M22" s="39"/>
      <c r="N22" s="39"/>
      <c r="O22" s="39">
        <f t="shared" si="0"/>
        <v>515266879</v>
      </c>
      <c r="P22" s="39">
        <v>830096.1</v>
      </c>
      <c r="Q22" s="22"/>
      <c r="R22" s="6"/>
      <c r="S22" s="1"/>
    </row>
    <row r="23" spans="1:19" s="3" customFormat="1" ht="9">
      <c r="A23" s="6"/>
      <c r="B23" s="99" t="s">
        <v>120</v>
      </c>
      <c r="C23" s="41">
        <v>45830606</v>
      </c>
      <c r="D23" s="41">
        <v>47253851</v>
      </c>
      <c r="E23" s="41">
        <v>39918894</v>
      </c>
      <c r="F23" s="41">
        <v>40369746</v>
      </c>
      <c r="G23" s="41">
        <v>39199007</v>
      </c>
      <c r="H23" s="41">
        <v>43237439</v>
      </c>
      <c r="I23" s="41"/>
      <c r="J23" s="41"/>
      <c r="K23" s="41"/>
      <c r="L23" s="41"/>
      <c r="M23" s="41"/>
      <c r="N23" s="41"/>
      <c r="O23" s="41">
        <f t="shared" si="0"/>
        <v>255809543</v>
      </c>
      <c r="P23" s="41">
        <v>411917.26</v>
      </c>
      <c r="Q23" s="22"/>
      <c r="R23" s="6"/>
      <c r="S23" s="1"/>
    </row>
    <row r="24" spans="1:19" s="3" customFormat="1" ht="9">
      <c r="A24" s="6"/>
      <c r="B24" s="98" t="s">
        <v>118</v>
      </c>
      <c r="C24" s="39">
        <v>54723200</v>
      </c>
      <c r="D24" s="39">
        <v>50220796</v>
      </c>
      <c r="E24" s="39">
        <v>63082481</v>
      </c>
      <c r="F24" s="39">
        <v>58089234</v>
      </c>
      <c r="G24" s="39">
        <v>61882565</v>
      </c>
      <c r="H24" s="39">
        <v>53322235</v>
      </c>
      <c r="I24" s="39"/>
      <c r="J24" s="39"/>
      <c r="K24" s="39"/>
      <c r="L24" s="39"/>
      <c r="M24" s="39"/>
      <c r="N24" s="39"/>
      <c r="O24" s="39">
        <f t="shared" si="0"/>
        <v>341320511</v>
      </c>
      <c r="P24" s="39">
        <v>550017.87</v>
      </c>
      <c r="Q24" s="22"/>
      <c r="R24" s="6"/>
      <c r="S24" s="1"/>
    </row>
    <row r="25" spans="1:19" s="3" customFormat="1" ht="9">
      <c r="A25" s="6"/>
      <c r="B25" s="99" t="s">
        <v>15</v>
      </c>
      <c r="C25" s="41">
        <v>197324972</v>
      </c>
      <c r="D25" s="41">
        <v>186818804</v>
      </c>
      <c r="E25" s="41">
        <v>211714692</v>
      </c>
      <c r="F25" s="41">
        <v>214286486</v>
      </c>
      <c r="G25" s="41">
        <v>235512727</v>
      </c>
      <c r="H25" s="41">
        <v>229057521</v>
      </c>
      <c r="I25" s="41"/>
      <c r="J25" s="41"/>
      <c r="K25" s="41"/>
      <c r="L25" s="41"/>
      <c r="M25" s="41"/>
      <c r="N25" s="41"/>
      <c r="O25" s="41">
        <f t="shared" si="0"/>
        <v>1274715202</v>
      </c>
      <c r="P25" s="41">
        <v>2054015.59</v>
      </c>
      <c r="Q25" s="22"/>
      <c r="R25" s="6"/>
      <c r="S25" s="1"/>
    </row>
    <row r="26" spans="1:19" s="3" customFormat="1" ht="9">
      <c r="A26" s="6"/>
      <c r="B26" s="90" t="s">
        <v>2</v>
      </c>
      <c r="C26" s="90">
        <f t="shared" ref="C26:O26" si="1">SUM(C10:C25)</f>
        <v>3976197628</v>
      </c>
      <c r="D26" s="90">
        <f t="shared" si="1"/>
        <v>3405181210</v>
      </c>
      <c r="E26" s="90">
        <f t="shared" si="1"/>
        <v>3876808202</v>
      </c>
      <c r="F26" s="90">
        <f t="shared" si="1"/>
        <v>3940743034</v>
      </c>
      <c r="G26" s="90">
        <f t="shared" si="1"/>
        <v>4357663156</v>
      </c>
      <c r="H26" s="90">
        <f t="shared" si="1"/>
        <v>3986221088</v>
      </c>
      <c r="I26" s="90">
        <f t="shared" si="1"/>
        <v>0</v>
      </c>
      <c r="J26" s="90">
        <f t="shared" si="1"/>
        <v>0</v>
      </c>
      <c r="K26" s="90">
        <f t="shared" si="1"/>
        <v>0</v>
      </c>
      <c r="L26" s="90">
        <f t="shared" si="1"/>
        <v>0</v>
      </c>
      <c r="M26" s="90">
        <f t="shared" si="1"/>
        <v>0</v>
      </c>
      <c r="N26" s="90">
        <f t="shared" si="1"/>
        <v>0</v>
      </c>
      <c r="O26" s="90">
        <f t="shared" si="1"/>
        <v>23542814318</v>
      </c>
      <c r="P26" s="90">
        <f>SUM(P10:P25)</f>
        <v>37942419.079999998</v>
      </c>
      <c r="Q26" s="22"/>
      <c r="R26" s="6"/>
      <c r="S26" s="1"/>
    </row>
    <row r="27" spans="1:19" s="3" customFormat="1" ht="18" customHeight="1">
      <c r="A27" s="6"/>
      <c r="B27" s="90" t="s">
        <v>8</v>
      </c>
      <c r="C27" s="90">
        <f t="shared" ref="C27:N27" si="2">C26/C28</f>
        <v>6403827.7325889049</v>
      </c>
      <c r="D27" s="90">
        <f t="shared" si="2"/>
        <v>5460368.2706145989</v>
      </c>
      <c r="E27" s="90">
        <f t="shared" si="2"/>
        <v>6168319.1336993296</v>
      </c>
      <c r="F27" s="90">
        <f t="shared" si="2"/>
        <v>6410551.4570913324</v>
      </c>
      <c r="G27" s="90">
        <f t="shared" si="2"/>
        <v>7171964.7865534099</v>
      </c>
      <c r="H27" s="90">
        <f t="shared" si="2"/>
        <v>6327387.6689828886</v>
      </c>
      <c r="I27" s="90">
        <f t="shared" si="2"/>
        <v>0</v>
      </c>
      <c r="J27" s="90">
        <f t="shared" si="2"/>
        <v>0</v>
      </c>
      <c r="K27" s="90">
        <f t="shared" si="2"/>
        <v>0</v>
      </c>
      <c r="L27" s="90">
        <f t="shared" si="2"/>
        <v>0</v>
      </c>
      <c r="M27" s="90">
        <f t="shared" si="2"/>
        <v>0</v>
      </c>
      <c r="N27" s="90">
        <f t="shared" si="2"/>
        <v>0</v>
      </c>
      <c r="O27" s="90">
        <f>SUM(C27:N27)</f>
        <v>37942419.049530461</v>
      </c>
      <c r="P27" s="90"/>
      <c r="Q27" s="22"/>
      <c r="R27" s="6"/>
      <c r="S27" s="1"/>
    </row>
    <row r="28" spans="1:19" s="1" customFormat="1" ht="18" customHeight="1">
      <c r="A28" s="6"/>
      <c r="B28" s="90" t="s">
        <v>30</v>
      </c>
      <c r="C28" s="106">
        <f>'Ingresos Brutos del Juego'!C28</f>
        <v>620.90952380952388</v>
      </c>
      <c r="D28" s="106">
        <f>'Ingresos Brutos del Juego'!D28</f>
        <v>623.61750000000006</v>
      </c>
      <c r="E28" s="106">
        <f>'Ingresos Brutos del Juego'!E28</f>
        <v>628.50318181818193</v>
      </c>
      <c r="F28" s="106">
        <f>'Ingresos Brutos del Juego'!F28</f>
        <v>614.7276190476191</v>
      </c>
      <c r="G28" s="106">
        <f>'Ingresos Brutos del Juego'!G28</f>
        <v>607.59684210526325</v>
      </c>
      <c r="H28" s="106">
        <f>'Ingresos Brutos del Juego'!H28</f>
        <v>629.99476190476173</v>
      </c>
      <c r="I28" s="106">
        <f>'Ingresos Brutos del Juego'!I28</f>
        <v>1</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175755147</v>
      </c>
      <c r="D32" s="38">
        <v>146038608</v>
      </c>
      <c r="E32" s="38">
        <v>161637022</v>
      </c>
      <c r="F32" s="38">
        <v>182415931</v>
      </c>
      <c r="G32" s="38">
        <v>187717842</v>
      </c>
      <c r="H32" s="38">
        <v>173228977</v>
      </c>
      <c r="I32" s="38"/>
      <c r="J32" s="38"/>
      <c r="K32" s="38"/>
      <c r="L32" s="38"/>
      <c r="M32" s="38"/>
      <c r="N32" s="38"/>
      <c r="O32" s="114">
        <f>SUM(C32:N32)</f>
        <v>1026793527</v>
      </c>
      <c r="P32" s="113">
        <v>1655081.24</v>
      </c>
      <c r="Q32" s="23"/>
      <c r="R32" s="6"/>
    </row>
    <row r="33" spans="1:19" s="1" customFormat="1" ht="9">
      <c r="A33" s="6"/>
      <c r="B33" s="101" t="s">
        <v>3</v>
      </c>
      <c r="C33" s="112">
        <v>355481008</v>
      </c>
      <c r="D33" s="112">
        <v>328936657</v>
      </c>
      <c r="E33" s="112">
        <v>314688066</v>
      </c>
      <c r="F33" s="112">
        <v>370814721</v>
      </c>
      <c r="G33" s="112">
        <v>419977599</v>
      </c>
      <c r="H33" s="112">
        <v>349944665</v>
      </c>
      <c r="I33" s="112"/>
      <c r="J33" s="112"/>
      <c r="K33" s="112"/>
      <c r="L33" s="112"/>
      <c r="M33" s="112"/>
      <c r="N33" s="112"/>
      <c r="O33" s="112">
        <f t="shared" ref="O33:O47" si="3">SUM(C33:N33)</f>
        <v>2139842716</v>
      </c>
      <c r="P33" s="112">
        <v>3450577.7</v>
      </c>
      <c r="Q33" s="23"/>
      <c r="R33" s="6"/>
    </row>
    <row r="34" spans="1:19" s="3" customFormat="1" ht="9">
      <c r="A34" s="6"/>
      <c r="B34" s="95" t="s">
        <v>76</v>
      </c>
      <c r="C34" s="38">
        <v>100074024</v>
      </c>
      <c r="D34" s="38">
        <v>93381929</v>
      </c>
      <c r="E34" s="38">
        <v>87484687</v>
      </c>
      <c r="F34" s="38">
        <v>72954372</v>
      </c>
      <c r="G34" s="38">
        <v>141631315</v>
      </c>
      <c r="H34" s="38">
        <v>144010594</v>
      </c>
      <c r="I34" s="38"/>
      <c r="J34" s="38"/>
      <c r="K34" s="38"/>
      <c r="L34" s="38"/>
      <c r="M34" s="38"/>
      <c r="N34" s="38"/>
      <c r="O34" s="114">
        <f t="shared" si="3"/>
        <v>639536921</v>
      </c>
      <c r="P34" s="113">
        <v>1030479.42</v>
      </c>
      <c r="Q34" s="22"/>
      <c r="R34" s="6"/>
      <c r="S34" s="1"/>
    </row>
    <row r="35" spans="1:19" s="3" customFormat="1" ht="9">
      <c r="A35" s="6"/>
      <c r="B35" s="101" t="s">
        <v>35</v>
      </c>
      <c r="C35" s="112">
        <v>91377795</v>
      </c>
      <c r="D35" s="112">
        <v>89629722</v>
      </c>
      <c r="E35" s="112">
        <v>72660220</v>
      </c>
      <c r="F35" s="112">
        <v>70310051</v>
      </c>
      <c r="G35" s="112">
        <v>78435242</v>
      </c>
      <c r="H35" s="112">
        <v>69862512</v>
      </c>
      <c r="I35" s="112"/>
      <c r="J35" s="112"/>
      <c r="K35" s="112"/>
      <c r="L35" s="112"/>
      <c r="M35" s="112"/>
      <c r="N35" s="112"/>
      <c r="O35" s="112">
        <f t="shared" si="3"/>
        <v>472275542</v>
      </c>
      <c r="P35" s="112">
        <v>760862.16</v>
      </c>
      <c r="Q35" s="22"/>
      <c r="R35" s="6"/>
      <c r="S35" s="1"/>
    </row>
    <row r="36" spans="1:19" s="3" customFormat="1" ht="9">
      <c r="A36" s="6"/>
      <c r="B36" s="102" t="s">
        <v>104</v>
      </c>
      <c r="C36" s="37">
        <v>501319539</v>
      </c>
      <c r="D36" s="37">
        <v>388890744</v>
      </c>
      <c r="E36" s="37">
        <v>497173810</v>
      </c>
      <c r="F36" s="37">
        <v>499048876</v>
      </c>
      <c r="G36" s="37">
        <v>514147134</v>
      </c>
      <c r="H36" s="37">
        <v>444931578</v>
      </c>
      <c r="I36" s="37"/>
      <c r="J36" s="37"/>
      <c r="K36" s="37"/>
      <c r="L36" s="37"/>
      <c r="M36" s="37"/>
      <c r="N36" s="37"/>
      <c r="O36" s="114">
        <f t="shared" si="3"/>
        <v>2845511681</v>
      </c>
      <c r="P36" s="113">
        <v>4586309.74</v>
      </c>
      <c r="Q36" s="22"/>
      <c r="R36" s="6"/>
      <c r="S36" s="1"/>
    </row>
    <row r="37" spans="1:19" s="3" customFormat="1" ht="9">
      <c r="A37" s="6"/>
      <c r="B37" s="101" t="s">
        <v>16</v>
      </c>
      <c r="C37" s="112">
        <v>1086188543</v>
      </c>
      <c r="D37" s="112">
        <v>807535473</v>
      </c>
      <c r="E37" s="112">
        <v>1037700571</v>
      </c>
      <c r="F37" s="112">
        <v>1048243137</v>
      </c>
      <c r="G37" s="112">
        <v>1128020913</v>
      </c>
      <c r="H37" s="112">
        <v>1078569268</v>
      </c>
      <c r="I37" s="112"/>
      <c r="J37" s="112"/>
      <c r="K37" s="112"/>
      <c r="L37" s="112"/>
      <c r="M37" s="112"/>
      <c r="N37" s="112"/>
      <c r="O37" s="112">
        <f t="shared" si="3"/>
        <v>6186257905</v>
      </c>
      <c r="P37" s="112">
        <v>9969111.5800000001</v>
      </c>
      <c r="Q37" s="22"/>
      <c r="R37" s="6"/>
      <c r="S37" s="1"/>
    </row>
    <row r="38" spans="1:19" s="3" customFormat="1" ht="9">
      <c r="A38" s="6"/>
      <c r="B38" s="102" t="s">
        <v>4</v>
      </c>
      <c r="C38" s="38">
        <v>83568251</v>
      </c>
      <c r="D38" s="38">
        <v>77391616</v>
      </c>
      <c r="E38" s="38">
        <v>70682900</v>
      </c>
      <c r="F38" s="38">
        <v>85633399</v>
      </c>
      <c r="G38" s="38">
        <v>94703091</v>
      </c>
      <c r="H38" s="38">
        <v>77222270</v>
      </c>
      <c r="I38" s="38"/>
      <c r="J38" s="38"/>
      <c r="K38" s="38"/>
      <c r="L38" s="38"/>
      <c r="M38" s="38"/>
      <c r="N38" s="38"/>
      <c r="O38" s="114">
        <f t="shared" si="3"/>
        <v>489201527</v>
      </c>
      <c r="P38" s="113">
        <v>788897.51</v>
      </c>
      <c r="Q38" s="22"/>
      <c r="R38" s="6"/>
      <c r="S38" s="1"/>
    </row>
    <row r="39" spans="1:19" s="3" customFormat="1" ht="9">
      <c r="A39" s="6"/>
      <c r="B39" s="101" t="s">
        <v>5</v>
      </c>
      <c r="C39" s="112">
        <v>147395043</v>
      </c>
      <c r="D39" s="112">
        <v>129208803</v>
      </c>
      <c r="E39" s="112">
        <v>150689622</v>
      </c>
      <c r="F39" s="112">
        <v>153750253</v>
      </c>
      <c r="G39" s="112">
        <v>164878724</v>
      </c>
      <c r="H39" s="112">
        <v>153467451</v>
      </c>
      <c r="I39" s="112"/>
      <c r="J39" s="112"/>
      <c r="K39" s="112"/>
      <c r="L39" s="112"/>
      <c r="M39" s="112"/>
      <c r="N39" s="112"/>
      <c r="O39" s="112">
        <f t="shared" si="3"/>
        <v>899389896</v>
      </c>
      <c r="P39" s="112">
        <v>1449411.99</v>
      </c>
      <c r="Q39" s="22"/>
      <c r="R39" s="6"/>
      <c r="S39" s="1"/>
    </row>
    <row r="40" spans="1:19" s="3" customFormat="1" ht="9">
      <c r="A40" s="6"/>
      <c r="B40" s="223" t="s">
        <v>6</v>
      </c>
      <c r="C40" s="224">
        <v>431162677</v>
      </c>
      <c r="D40" s="224">
        <v>406139603</v>
      </c>
      <c r="E40" s="224">
        <v>435166757</v>
      </c>
      <c r="F40" s="224">
        <v>433985447</v>
      </c>
      <c r="G40" s="224">
        <v>537639704</v>
      </c>
      <c r="H40" s="224">
        <v>462019505</v>
      </c>
      <c r="I40" s="224"/>
      <c r="J40" s="224"/>
      <c r="K40" s="224"/>
      <c r="L40" s="224"/>
      <c r="M40" s="224"/>
      <c r="N40" s="224"/>
      <c r="O40" s="224">
        <f t="shared" si="3"/>
        <v>2706113693</v>
      </c>
      <c r="P40" s="224">
        <v>4362267.92</v>
      </c>
      <c r="Q40" s="22"/>
      <c r="R40" s="6"/>
      <c r="S40" s="1"/>
    </row>
    <row r="41" spans="1:19" s="3" customFormat="1" ht="9">
      <c r="A41" s="6"/>
      <c r="B41" s="231" t="s">
        <v>12</v>
      </c>
      <c r="C41" s="232">
        <v>54201894</v>
      </c>
      <c r="D41" s="232">
        <v>49528105</v>
      </c>
      <c r="E41" s="232">
        <v>57118004</v>
      </c>
      <c r="F41" s="232">
        <v>56969061</v>
      </c>
      <c r="G41" s="232">
        <v>62061953</v>
      </c>
      <c r="H41" s="232">
        <v>54778126</v>
      </c>
      <c r="I41" s="232"/>
      <c r="J41" s="232"/>
      <c r="K41" s="232"/>
      <c r="L41" s="232"/>
      <c r="M41" s="232"/>
      <c r="N41" s="232"/>
      <c r="O41" s="233">
        <f t="shared" si="3"/>
        <v>334657143</v>
      </c>
      <c r="P41" s="234">
        <v>539361.52</v>
      </c>
      <c r="Q41" s="22"/>
      <c r="R41" s="6"/>
      <c r="S41" s="1"/>
    </row>
    <row r="42" spans="1:19" s="3" customFormat="1" ht="9">
      <c r="A42" s="6"/>
      <c r="B42" s="223" t="s">
        <v>13</v>
      </c>
      <c r="C42" s="224">
        <v>252034995</v>
      </c>
      <c r="D42" s="224">
        <v>219143019</v>
      </c>
      <c r="E42" s="224">
        <v>285877988</v>
      </c>
      <c r="F42" s="224">
        <v>284665459</v>
      </c>
      <c r="G42" s="224">
        <v>300524325</v>
      </c>
      <c r="H42" s="224">
        <v>287293935</v>
      </c>
      <c r="I42" s="224"/>
      <c r="J42" s="224"/>
      <c r="K42" s="224"/>
      <c r="L42" s="224"/>
      <c r="M42" s="224"/>
      <c r="N42" s="224"/>
      <c r="O42" s="224">
        <f t="shared" si="3"/>
        <v>1629539721</v>
      </c>
      <c r="P42" s="224">
        <v>2625887.08</v>
      </c>
      <c r="Q42" s="22"/>
      <c r="R42" s="6"/>
      <c r="S42" s="1"/>
    </row>
    <row r="43" spans="1:19" s="3" customFormat="1" ht="9">
      <c r="A43" s="6"/>
      <c r="B43" s="231" t="s">
        <v>14</v>
      </c>
      <c r="C43" s="232">
        <v>153138722</v>
      </c>
      <c r="D43" s="232">
        <v>171536413</v>
      </c>
      <c r="E43" s="232">
        <v>161752215</v>
      </c>
      <c r="F43" s="232">
        <v>159475892</v>
      </c>
      <c r="G43" s="232">
        <v>162563214</v>
      </c>
      <c r="H43" s="232">
        <v>152624395</v>
      </c>
      <c r="I43" s="232"/>
      <c r="J43" s="232"/>
      <c r="K43" s="232"/>
      <c r="L43" s="232"/>
      <c r="M43" s="232"/>
      <c r="N43" s="232"/>
      <c r="O43" s="233">
        <f t="shared" si="3"/>
        <v>961090851</v>
      </c>
      <c r="P43" s="234">
        <v>1548303.22</v>
      </c>
      <c r="Q43" s="22"/>
      <c r="R43" s="6"/>
      <c r="S43" s="1"/>
    </row>
    <row r="44" spans="1:19" s="3" customFormat="1" ht="9">
      <c r="A44" s="6"/>
      <c r="B44" s="223" t="s">
        <v>38</v>
      </c>
      <c r="C44" s="224">
        <v>82718417</v>
      </c>
      <c r="D44" s="224">
        <v>83380596</v>
      </c>
      <c r="E44" s="224">
        <v>81016531</v>
      </c>
      <c r="F44" s="224">
        <v>78580135</v>
      </c>
      <c r="G44" s="224">
        <v>86284402</v>
      </c>
      <c r="H44" s="224">
        <v>83067992</v>
      </c>
      <c r="I44" s="224"/>
      <c r="J44" s="224"/>
      <c r="K44" s="224"/>
      <c r="L44" s="224"/>
      <c r="M44" s="224"/>
      <c r="N44" s="224"/>
      <c r="O44" s="224">
        <f t="shared" si="3"/>
        <v>495048073</v>
      </c>
      <c r="P44" s="224">
        <v>797523.55</v>
      </c>
      <c r="Q44" s="22"/>
      <c r="R44" s="6"/>
      <c r="S44" s="1"/>
    </row>
    <row r="45" spans="1:19" s="3" customFormat="1" ht="9">
      <c r="A45" s="6"/>
      <c r="B45" s="231" t="s">
        <v>120</v>
      </c>
      <c r="C45" s="232">
        <v>43539076</v>
      </c>
      <c r="D45" s="232">
        <v>44891158</v>
      </c>
      <c r="E45" s="232">
        <v>37922950</v>
      </c>
      <c r="F45" s="232">
        <v>38351259</v>
      </c>
      <c r="G45" s="232">
        <v>37239056</v>
      </c>
      <c r="H45" s="232">
        <v>41075568</v>
      </c>
      <c r="I45" s="232"/>
      <c r="J45" s="232"/>
      <c r="K45" s="232"/>
      <c r="L45" s="232"/>
      <c r="M45" s="232"/>
      <c r="N45" s="232"/>
      <c r="O45" s="233">
        <f t="shared" si="3"/>
        <v>243019067</v>
      </c>
      <c r="P45" s="234">
        <v>391321.4</v>
      </c>
      <c r="Q45" s="22"/>
      <c r="R45" s="6"/>
      <c r="S45" s="1"/>
    </row>
    <row r="46" spans="1:19" s="3" customFormat="1" ht="9">
      <c r="A46" s="6"/>
      <c r="B46" s="223" t="s">
        <v>118</v>
      </c>
      <c r="C46" s="224">
        <v>51987040</v>
      </c>
      <c r="D46" s="224">
        <v>47709756</v>
      </c>
      <c r="E46" s="224">
        <v>59928357</v>
      </c>
      <c r="F46" s="224">
        <v>55184773</v>
      </c>
      <c r="G46" s="224">
        <v>58788437</v>
      </c>
      <c r="H46" s="224">
        <v>50656123</v>
      </c>
      <c r="I46" s="224"/>
      <c r="J46" s="224"/>
      <c r="K46" s="224"/>
      <c r="L46" s="224"/>
      <c r="M46" s="224"/>
      <c r="N46" s="224"/>
      <c r="O46" s="224">
        <f t="shared" si="3"/>
        <v>324254486</v>
      </c>
      <c r="P46" s="224">
        <v>522516.98</v>
      </c>
      <c r="Q46" s="22"/>
      <c r="R46" s="6"/>
      <c r="S46" s="1"/>
    </row>
    <row r="47" spans="1:19" s="3" customFormat="1" ht="9">
      <c r="A47" s="6"/>
      <c r="B47" s="231" t="s">
        <v>15</v>
      </c>
      <c r="C47" s="232">
        <v>191284411</v>
      </c>
      <c r="D47" s="232">
        <v>181099861</v>
      </c>
      <c r="E47" s="232">
        <v>205233630</v>
      </c>
      <c r="F47" s="232">
        <v>208578034</v>
      </c>
      <c r="G47" s="232">
        <v>229238822</v>
      </c>
      <c r="H47" s="232">
        <v>222955579</v>
      </c>
      <c r="I47" s="232"/>
      <c r="J47" s="232"/>
      <c r="K47" s="232"/>
      <c r="L47" s="232"/>
      <c r="M47" s="232"/>
      <c r="N47" s="232"/>
      <c r="O47" s="233">
        <f t="shared" si="3"/>
        <v>1238390337</v>
      </c>
      <c r="P47" s="234">
        <v>1995506.91</v>
      </c>
      <c r="Q47" s="22"/>
      <c r="R47" s="6"/>
      <c r="S47" s="1"/>
    </row>
    <row r="48" spans="1:19" s="3" customFormat="1" ht="9">
      <c r="A48" s="6"/>
      <c r="B48" s="90" t="s">
        <v>2</v>
      </c>
      <c r="C48" s="90">
        <f t="shared" ref="C48:N48" si="4">SUM(C32:C47)</f>
        <v>3801226582</v>
      </c>
      <c r="D48" s="90">
        <f t="shared" si="4"/>
        <v>3264442063</v>
      </c>
      <c r="E48" s="90">
        <f t="shared" si="4"/>
        <v>3716733330</v>
      </c>
      <c r="F48" s="90">
        <f t="shared" si="4"/>
        <v>3798960800</v>
      </c>
      <c r="G48" s="90">
        <f t="shared" si="4"/>
        <v>4203851773</v>
      </c>
      <c r="H48" s="90">
        <f t="shared" si="4"/>
        <v>3845708538</v>
      </c>
      <c r="I48" s="90">
        <f t="shared" si="4"/>
        <v>0</v>
      </c>
      <c r="J48" s="90">
        <f t="shared" si="4"/>
        <v>0</v>
      </c>
      <c r="K48" s="90">
        <f t="shared" si="4"/>
        <v>0</v>
      </c>
      <c r="L48" s="90">
        <f t="shared" si="4"/>
        <v>0</v>
      </c>
      <c r="M48" s="90">
        <f t="shared" si="4"/>
        <v>0</v>
      </c>
      <c r="N48" s="90">
        <f t="shared" si="4"/>
        <v>0</v>
      </c>
      <c r="O48" s="90">
        <f t="shared" ref="O48:O49" si="5">SUM(C48:N48)</f>
        <v>22630923086</v>
      </c>
      <c r="P48" s="90">
        <f>SUM(P32:P47)</f>
        <v>36473419.919999994</v>
      </c>
      <c r="Q48" s="22"/>
      <c r="R48" s="6"/>
      <c r="S48" s="1"/>
    </row>
    <row r="49" spans="1:19" s="3" customFormat="1" ht="9">
      <c r="A49" s="6"/>
      <c r="B49" s="90" t="s">
        <v>8</v>
      </c>
      <c r="C49" s="90">
        <f t="shared" ref="C49:N49" si="6">C48/C50</f>
        <v>6122029.7583422158</v>
      </c>
      <c r="D49" s="90">
        <f t="shared" si="6"/>
        <v>5234686.4271769151</v>
      </c>
      <c r="E49" s="90">
        <f t="shared" si="6"/>
        <v>5913626.9115582686</v>
      </c>
      <c r="F49" s="90">
        <f t="shared" si="6"/>
        <v>6179909.0886556022</v>
      </c>
      <c r="G49" s="90">
        <f t="shared" si="6"/>
        <v>6918817.6792263556</v>
      </c>
      <c r="H49" s="90">
        <f t="shared" si="6"/>
        <v>6104350.020899646</v>
      </c>
      <c r="I49" s="90">
        <f t="shared" si="6"/>
        <v>0</v>
      </c>
      <c r="J49" s="90">
        <f t="shared" si="6"/>
        <v>0</v>
      </c>
      <c r="K49" s="90">
        <f t="shared" si="6"/>
        <v>0</v>
      </c>
      <c r="L49" s="90">
        <f t="shared" si="6"/>
        <v>0</v>
      </c>
      <c r="M49" s="90">
        <f t="shared" si="6"/>
        <v>0</v>
      </c>
      <c r="N49" s="90">
        <f t="shared" si="6"/>
        <v>0</v>
      </c>
      <c r="O49" s="90">
        <f t="shared" si="5"/>
        <v>36473419.885859005</v>
      </c>
      <c r="P49" s="90"/>
      <c r="Q49" s="22"/>
      <c r="R49" s="6"/>
      <c r="S49" s="1"/>
    </row>
    <row r="50" spans="1:19" s="1" customFormat="1" ht="18" customHeight="1">
      <c r="A50" s="6"/>
      <c r="B50" s="90" t="s">
        <v>30</v>
      </c>
      <c r="C50" s="106">
        <f>C28</f>
        <v>620.90952380952388</v>
      </c>
      <c r="D50" s="106">
        <f t="shared" ref="D50:N50" si="7">D28</f>
        <v>623.61750000000006</v>
      </c>
      <c r="E50" s="106">
        <f t="shared" si="7"/>
        <v>628.50318181818193</v>
      </c>
      <c r="F50" s="106">
        <f t="shared" si="7"/>
        <v>614.7276190476191</v>
      </c>
      <c r="G50" s="106">
        <f t="shared" si="7"/>
        <v>607.59684210526325</v>
      </c>
      <c r="H50" s="106">
        <f t="shared" si="7"/>
        <v>629.99476190476173</v>
      </c>
      <c r="I50" s="106">
        <f t="shared" si="7"/>
        <v>1</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37" zoomScale="130" zoomScaleNormal="130" workbookViewId="0">
      <selection activeCell="O70" sqref="O70"/>
    </sheetView>
  </sheetViews>
  <sheetFormatPr baseColWidth="10" defaultColWidth="11.42578125" defaultRowHeight="14.25"/>
  <cols>
    <col min="1" max="1" width="4.140625" style="50" customWidth="1"/>
    <col min="2" max="2" width="20.85546875" style="17" customWidth="1"/>
    <col min="3" max="8" width="10.42578125" style="17" bestFit="1" customWidth="1"/>
    <col min="9"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21566</v>
      </c>
      <c r="D10" s="39">
        <v>18639</v>
      </c>
      <c r="E10" s="39">
        <v>19478</v>
      </c>
      <c r="F10" s="39">
        <v>21407</v>
      </c>
      <c r="G10" s="39">
        <v>23181</v>
      </c>
      <c r="H10" s="39">
        <v>19252</v>
      </c>
      <c r="I10" s="39"/>
      <c r="J10" s="39"/>
      <c r="K10" s="39"/>
      <c r="L10" s="39"/>
      <c r="M10" s="39"/>
      <c r="N10" s="39"/>
      <c r="O10" s="81">
        <f t="shared" ref="O10:O26" si="0">SUM(C10:N10)</f>
        <v>123523</v>
      </c>
      <c r="P10" s="62"/>
      <c r="Q10" s="62"/>
      <c r="R10" s="54"/>
    </row>
    <row r="11" spans="1:18" s="55" customFormat="1" ht="9">
      <c r="A11" s="54"/>
      <c r="B11" s="103" t="s">
        <v>3</v>
      </c>
      <c r="C11" s="115">
        <v>47277</v>
      </c>
      <c r="D11" s="115">
        <v>42259</v>
      </c>
      <c r="E11" s="115">
        <v>35356</v>
      </c>
      <c r="F11" s="115">
        <v>41726</v>
      </c>
      <c r="G11" s="115">
        <v>49633</v>
      </c>
      <c r="H11" s="115">
        <v>40962</v>
      </c>
      <c r="I11" s="115"/>
      <c r="J11" s="115"/>
      <c r="K11" s="115"/>
      <c r="L11" s="115"/>
      <c r="M11" s="115"/>
      <c r="N11" s="115"/>
      <c r="O11" s="115">
        <f t="shared" si="0"/>
        <v>257213</v>
      </c>
      <c r="P11" s="62"/>
      <c r="Q11" s="62"/>
      <c r="R11" s="65"/>
    </row>
    <row r="12" spans="1:18" s="55" customFormat="1" ht="9">
      <c r="A12" s="54"/>
      <c r="B12" s="95" t="s">
        <v>76</v>
      </c>
      <c r="C12" s="39">
        <v>17733</v>
      </c>
      <c r="D12" s="39">
        <v>16606</v>
      </c>
      <c r="E12" s="39">
        <v>13009</v>
      </c>
      <c r="F12" s="39">
        <v>11400</v>
      </c>
      <c r="G12" s="39">
        <v>20810</v>
      </c>
      <c r="H12" s="39">
        <v>18742</v>
      </c>
      <c r="I12" s="39"/>
      <c r="J12" s="39"/>
      <c r="K12" s="39"/>
      <c r="L12" s="39"/>
      <c r="M12" s="39"/>
      <c r="N12" s="39"/>
      <c r="O12" s="81">
        <f t="shared" si="0"/>
        <v>98300</v>
      </c>
      <c r="P12" s="62"/>
      <c r="Q12" s="62"/>
      <c r="R12" s="65"/>
    </row>
    <row r="13" spans="1:18" s="55" customFormat="1" ht="9">
      <c r="A13" s="54"/>
      <c r="B13" s="103" t="s">
        <v>35</v>
      </c>
      <c r="C13" s="115">
        <v>22263</v>
      </c>
      <c r="D13" s="115">
        <v>24359</v>
      </c>
      <c r="E13" s="115">
        <v>14123</v>
      </c>
      <c r="F13" s="115">
        <v>14181</v>
      </c>
      <c r="G13" s="115">
        <v>16709</v>
      </c>
      <c r="H13" s="115">
        <v>13928</v>
      </c>
      <c r="I13" s="115"/>
      <c r="J13" s="115"/>
      <c r="K13" s="115"/>
      <c r="L13" s="115"/>
      <c r="M13" s="115"/>
      <c r="N13" s="115"/>
      <c r="O13" s="115">
        <f t="shared" si="0"/>
        <v>105563</v>
      </c>
      <c r="P13" s="62"/>
      <c r="Q13" s="62"/>
      <c r="R13" s="65"/>
    </row>
    <row r="14" spans="1:18" s="55" customFormat="1" ht="9">
      <c r="A14" s="54"/>
      <c r="B14" s="102" t="s">
        <v>104</v>
      </c>
      <c r="C14" s="39">
        <v>40784</v>
      </c>
      <c r="D14" s="39">
        <v>38677</v>
      </c>
      <c r="E14" s="39">
        <v>34116</v>
      </c>
      <c r="F14" s="39">
        <v>39435</v>
      </c>
      <c r="G14" s="39">
        <v>45963</v>
      </c>
      <c r="H14" s="39">
        <v>41788</v>
      </c>
      <c r="I14" s="39"/>
      <c r="J14" s="39"/>
      <c r="K14" s="39"/>
      <c r="L14" s="39"/>
      <c r="M14" s="39"/>
      <c r="N14" s="39"/>
      <c r="O14" s="81">
        <f t="shared" si="0"/>
        <v>240763</v>
      </c>
      <c r="P14" s="62"/>
      <c r="Q14" s="62"/>
      <c r="R14" s="65"/>
    </row>
    <row r="15" spans="1:18" s="55" customFormat="1" ht="9">
      <c r="A15" s="54"/>
      <c r="B15" s="103" t="s">
        <v>16</v>
      </c>
      <c r="C15" s="115">
        <v>72610</v>
      </c>
      <c r="D15" s="115">
        <v>63467</v>
      </c>
      <c r="E15" s="115">
        <v>59704</v>
      </c>
      <c r="F15" s="115">
        <v>64005</v>
      </c>
      <c r="G15" s="115">
        <v>75456</v>
      </c>
      <c r="H15" s="115">
        <v>65298</v>
      </c>
      <c r="I15" s="115"/>
      <c r="J15" s="115"/>
      <c r="K15" s="115"/>
      <c r="L15" s="115"/>
      <c r="M15" s="115"/>
      <c r="N15" s="115"/>
      <c r="O15" s="115">
        <f t="shared" si="0"/>
        <v>400540</v>
      </c>
      <c r="P15" s="62"/>
      <c r="Q15" s="62"/>
      <c r="R15" s="65"/>
    </row>
    <row r="16" spans="1:18" s="55" customFormat="1" ht="9">
      <c r="A16" s="54"/>
      <c r="B16" s="102" t="s">
        <v>4</v>
      </c>
      <c r="C16" s="39">
        <v>10313</v>
      </c>
      <c r="D16" s="39">
        <v>10459</v>
      </c>
      <c r="E16" s="39">
        <v>9663</v>
      </c>
      <c r="F16" s="39">
        <v>9307</v>
      </c>
      <c r="G16" s="39">
        <v>10385</v>
      </c>
      <c r="H16" s="39">
        <v>8581</v>
      </c>
      <c r="I16" s="39"/>
      <c r="J16" s="39"/>
      <c r="K16" s="39"/>
      <c r="L16" s="39"/>
      <c r="M16" s="39"/>
      <c r="N16" s="39"/>
      <c r="O16" s="81">
        <f t="shared" si="0"/>
        <v>58708</v>
      </c>
      <c r="P16" s="62"/>
      <c r="Q16" s="62"/>
      <c r="R16" s="65"/>
    </row>
    <row r="17" spans="1:18" s="55" customFormat="1" ht="9">
      <c r="A17" s="54"/>
      <c r="B17" s="103" t="s">
        <v>5</v>
      </c>
      <c r="C17" s="115">
        <v>20283</v>
      </c>
      <c r="D17" s="115">
        <v>19834</v>
      </c>
      <c r="E17" s="115">
        <v>22953</v>
      </c>
      <c r="F17" s="115">
        <v>25164</v>
      </c>
      <c r="G17" s="115">
        <v>28095</v>
      </c>
      <c r="H17" s="115">
        <v>24924</v>
      </c>
      <c r="I17" s="115"/>
      <c r="J17" s="115"/>
      <c r="K17" s="115"/>
      <c r="L17" s="115"/>
      <c r="M17" s="115"/>
      <c r="N17" s="115"/>
      <c r="O17" s="115">
        <f t="shared" si="0"/>
        <v>141253</v>
      </c>
      <c r="P17" s="62"/>
      <c r="Q17" s="62"/>
      <c r="R17" s="65"/>
    </row>
    <row r="18" spans="1:18" s="55" customFormat="1" ht="9">
      <c r="A18" s="54"/>
      <c r="B18" s="235" t="s">
        <v>6</v>
      </c>
      <c r="C18" s="236">
        <v>71153</v>
      </c>
      <c r="D18" s="236">
        <v>67958</v>
      </c>
      <c r="E18" s="236">
        <v>63087</v>
      </c>
      <c r="F18" s="236">
        <v>63875</v>
      </c>
      <c r="G18" s="236">
        <v>74208</v>
      </c>
      <c r="H18" s="236">
        <v>63985</v>
      </c>
      <c r="I18" s="236"/>
      <c r="J18" s="236"/>
      <c r="K18" s="236"/>
      <c r="L18" s="236"/>
      <c r="M18" s="236"/>
      <c r="N18" s="236"/>
      <c r="O18" s="236">
        <f t="shared" si="0"/>
        <v>404266</v>
      </c>
      <c r="P18" s="62"/>
      <c r="Q18" s="62"/>
      <c r="R18" s="65"/>
    </row>
    <row r="19" spans="1:18" s="55" customFormat="1" ht="9">
      <c r="A19" s="54"/>
      <c r="B19" s="226" t="s">
        <v>12</v>
      </c>
      <c r="C19" s="41">
        <v>11507</v>
      </c>
      <c r="D19" s="41">
        <v>11204</v>
      </c>
      <c r="E19" s="41">
        <v>9914</v>
      </c>
      <c r="F19" s="41">
        <v>10732</v>
      </c>
      <c r="G19" s="41">
        <v>12129</v>
      </c>
      <c r="H19" s="41">
        <v>11347</v>
      </c>
      <c r="I19" s="41"/>
      <c r="J19" s="41"/>
      <c r="K19" s="41"/>
      <c r="L19" s="41"/>
      <c r="M19" s="41"/>
      <c r="N19" s="41"/>
      <c r="O19" s="227">
        <f t="shared" si="0"/>
        <v>66833</v>
      </c>
      <c r="P19" s="62"/>
      <c r="Q19" s="62"/>
      <c r="R19" s="65"/>
    </row>
    <row r="20" spans="1:18" s="55" customFormat="1" ht="9">
      <c r="A20" s="54"/>
      <c r="B20" s="235" t="s">
        <v>13</v>
      </c>
      <c r="C20" s="236">
        <v>40735</v>
      </c>
      <c r="D20" s="236">
        <v>40339</v>
      </c>
      <c r="E20" s="236">
        <v>38039</v>
      </c>
      <c r="F20" s="236">
        <v>38261</v>
      </c>
      <c r="G20" s="236">
        <v>40356</v>
      </c>
      <c r="H20" s="236">
        <v>37973</v>
      </c>
      <c r="I20" s="236"/>
      <c r="J20" s="236"/>
      <c r="K20" s="236"/>
      <c r="L20" s="236"/>
      <c r="M20" s="236"/>
      <c r="N20" s="236"/>
      <c r="O20" s="236">
        <f t="shared" si="0"/>
        <v>235703</v>
      </c>
      <c r="P20" s="62"/>
      <c r="Q20" s="62"/>
      <c r="R20" s="65"/>
    </row>
    <row r="21" spans="1:18" s="55" customFormat="1" ht="9">
      <c r="A21" s="54"/>
      <c r="B21" s="226" t="s">
        <v>14</v>
      </c>
      <c r="C21" s="41">
        <v>24939</v>
      </c>
      <c r="D21" s="41">
        <v>29371</v>
      </c>
      <c r="E21" s="41">
        <v>22319</v>
      </c>
      <c r="F21" s="41">
        <v>21420</v>
      </c>
      <c r="G21" s="41">
        <v>25532</v>
      </c>
      <c r="H21" s="41">
        <v>23322</v>
      </c>
      <c r="I21" s="41"/>
      <c r="J21" s="41"/>
      <c r="K21" s="41"/>
      <c r="L21" s="41"/>
      <c r="M21" s="41"/>
      <c r="N21" s="41"/>
      <c r="O21" s="227">
        <f t="shared" si="0"/>
        <v>146903</v>
      </c>
      <c r="P21" s="62"/>
      <c r="Q21" s="62"/>
      <c r="R21" s="65"/>
    </row>
    <row r="22" spans="1:18" s="55" customFormat="1" ht="9">
      <c r="A22" s="54"/>
      <c r="B22" s="235" t="s">
        <v>38</v>
      </c>
      <c r="C22" s="236">
        <v>17487</v>
      </c>
      <c r="D22" s="236">
        <v>17535</v>
      </c>
      <c r="E22" s="236">
        <v>14904</v>
      </c>
      <c r="F22" s="236">
        <v>15180</v>
      </c>
      <c r="G22" s="236">
        <v>16565</v>
      </c>
      <c r="H22" s="236">
        <v>14753</v>
      </c>
      <c r="I22" s="236"/>
      <c r="J22" s="236"/>
      <c r="K22" s="236"/>
      <c r="L22" s="236"/>
      <c r="M22" s="236"/>
      <c r="N22" s="236"/>
      <c r="O22" s="236">
        <f t="shared" si="0"/>
        <v>96424</v>
      </c>
      <c r="P22" s="62"/>
      <c r="Q22" s="62"/>
      <c r="R22" s="65"/>
    </row>
    <row r="23" spans="1:18" s="55" customFormat="1" ht="9">
      <c r="A23" s="54"/>
      <c r="B23" s="226" t="s">
        <v>120</v>
      </c>
      <c r="C23" s="41">
        <v>9188</v>
      </c>
      <c r="D23" s="41">
        <v>10962</v>
      </c>
      <c r="E23" s="41">
        <v>7202</v>
      </c>
      <c r="F23" s="41">
        <v>6702</v>
      </c>
      <c r="G23" s="41">
        <v>7500</v>
      </c>
      <c r="H23" s="41">
        <v>6475</v>
      </c>
      <c r="I23" s="41"/>
      <c r="J23" s="41"/>
      <c r="K23" s="41"/>
      <c r="L23" s="41"/>
      <c r="M23" s="41"/>
      <c r="N23" s="41"/>
      <c r="O23" s="227">
        <f t="shared" si="0"/>
        <v>48029</v>
      </c>
      <c r="P23" s="62"/>
      <c r="Q23" s="62"/>
      <c r="R23" s="65"/>
    </row>
    <row r="24" spans="1:18" s="55" customFormat="1" ht="9">
      <c r="A24" s="54"/>
      <c r="B24" s="235" t="s">
        <v>118</v>
      </c>
      <c r="C24" s="236">
        <v>11632</v>
      </c>
      <c r="D24" s="236">
        <v>11054</v>
      </c>
      <c r="E24" s="236">
        <v>11108</v>
      </c>
      <c r="F24" s="236">
        <v>11596</v>
      </c>
      <c r="G24" s="236">
        <v>12511</v>
      </c>
      <c r="H24" s="236">
        <v>10672</v>
      </c>
      <c r="I24" s="236"/>
      <c r="J24" s="236"/>
      <c r="K24" s="236"/>
      <c r="L24" s="236"/>
      <c r="M24" s="236"/>
      <c r="N24" s="236"/>
      <c r="O24" s="236">
        <f t="shared" si="0"/>
        <v>68573</v>
      </c>
      <c r="P24" s="62"/>
      <c r="Q24" s="62"/>
      <c r="R24" s="65"/>
    </row>
    <row r="25" spans="1:18" s="55" customFormat="1" ht="9">
      <c r="A25" s="54"/>
      <c r="B25" s="226" t="s">
        <v>15</v>
      </c>
      <c r="C25" s="41">
        <v>33210</v>
      </c>
      <c r="D25" s="41">
        <v>29562</v>
      </c>
      <c r="E25" s="41">
        <v>34183</v>
      </c>
      <c r="F25" s="41">
        <v>31969</v>
      </c>
      <c r="G25" s="41">
        <v>34810</v>
      </c>
      <c r="H25" s="41">
        <v>29638</v>
      </c>
      <c r="I25" s="41"/>
      <c r="J25" s="41"/>
      <c r="K25" s="41"/>
      <c r="L25" s="41"/>
      <c r="M25" s="41"/>
      <c r="N25" s="41"/>
      <c r="O25" s="227">
        <f t="shared" si="0"/>
        <v>193372</v>
      </c>
      <c r="P25" s="62"/>
      <c r="Q25" s="62"/>
      <c r="R25" s="65"/>
    </row>
    <row r="26" spans="1:18" s="55" customFormat="1" ht="9">
      <c r="A26" s="54"/>
      <c r="B26" s="91" t="s">
        <v>2</v>
      </c>
      <c r="C26" s="92">
        <f t="shared" ref="C26:N26" si="1">SUM(C10:C25)</f>
        <v>472680</v>
      </c>
      <c r="D26" s="92">
        <f t="shared" si="1"/>
        <v>452285</v>
      </c>
      <c r="E26" s="92">
        <f t="shared" si="1"/>
        <v>409158</v>
      </c>
      <c r="F26" s="92">
        <f t="shared" si="1"/>
        <v>426360</v>
      </c>
      <c r="G26" s="92">
        <f t="shared" si="1"/>
        <v>493843</v>
      </c>
      <c r="H26" s="92">
        <f t="shared" si="1"/>
        <v>431640</v>
      </c>
      <c r="I26" s="92">
        <f t="shared" si="1"/>
        <v>0</v>
      </c>
      <c r="J26" s="92">
        <f t="shared" si="1"/>
        <v>0</v>
      </c>
      <c r="K26" s="92">
        <f t="shared" si="1"/>
        <v>0</v>
      </c>
      <c r="L26" s="92">
        <f t="shared" si="1"/>
        <v>0</v>
      </c>
      <c r="M26" s="92">
        <f t="shared" si="1"/>
        <v>0</v>
      </c>
      <c r="N26" s="92">
        <f t="shared" si="1"/>
        <v>0</v>
      </c>
      <c r="O26" s="93">
        <f t="shared" si="0"/>
        <v>2685966</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65212565</v>
      </c>
      <c r="D30" s="39">
        <v>56136008</v>
      </c>
      <c r="E30" s="39">
        <v>58721495</v>
      </c>
      <c r="F30" s="39">
        <v>64794708</v>
      </c>
      <c r="G30" s="39">
        <v>70584522</v>
      </c>
      <c r="H30" s="39">
        <v>58972726</v>
      </c>
      <c r="I30" s="39"/>
      <c r="J30" s="39"/>
      <c r="K30" s="39"/>
      <c r="L30" s="39"/>
      <c r="M30" s="39"/>
      <c r="N30" s="39"/>
      <c r="O30" s="81">
        <f t="shared" ref="O30:O45" si="2">SUM(C30:N30)</f>
        <v>374422024</v>
      </c>
      <c r="P30" s="81">
        <v>603657.11</v>
      </c>
      <c r="Q30" s="63"/>
      <c r="R30" s="54"/>
    </row>
    <row r="31" spans="1:18" s="56" customFormat="1" ht="9">
      <c r="A31" s="54"/>
      <c r="B31" s="103" t="s">
        <v>3</v>
      </c>
      <c r="C31" s="115">
        <v>142959029</v>
      </c>
      <c r="D31" s="115">
        <v>127273543</v>
      </c>
      <c r="E31" s="115">
        <v>106589855</v>
      </c>
      <c r="F31" s="115">
        <v>126296257</v>
      </c>
      <c r="G31" s="115">
        <v>151129011</v>
      </c>
      <c r="H31" s="115">
        <v>125474798</v>
      </c>
      <c r="I31" s="115"/>
      <c r="J31" s="115"/>
      <c r="K31" s="115"/>
      <c r="L31" s="115"/>
      <c r="M31" s="115"/>
      <c r="N31" s="115"/>
      <c r="O31" s="115">
        <f t="shared" si="2"/>
        <v>779722493</v>
      </c>
      <c r="P31" s="115">
        <v>1257274.75</v>
      </c>
      <c r="Q31" s="63"/>
      <c r="R31" s="54"/>
    </row>
    <row r="32" spans="1:18" s="55" customFormat="1" ht="9">
      <c r="A32" s="54"/>
      <c r="B32" s="95" t="s">
        <v>76</v>
      </c>
      <c r="C32" s="39">
        <v>53622109</v>
      </c>
      <c r="D32" s="39">
        <v>50013121</v>
      </c>
      <c r="E32" s="39">
        <v>39219013</v>
      </c>
      <c r="F32" s="39">
        <v>34505520</v>
      </c>
      <c r="G32" s="39">
        <v>63364993</v>
      </c>
      <c r="H32" s="39">
        <v>57410494</v>
      </c>
      <c r="I32" s="39"/>
      <c r="J32" s="39"/>
      <c r="K32" s="39"/>
      <c r="L32" s="39"/>
      <c r="M32" s="39"/>
      <c r="N32" s="39"/>
      <c r="O32" s="81">
        <f t="shared" si="2"/>
        <v>298135250</v>
      </c>
      <c r="P32" s="81">
        <v>480507.45</v>
      </c>
      <c r="Q32" s="78"/>
      <c r="R32" s="65"/>
    </row>
    <row r="33" spans="1:18" s="55" customFormat="1" ht="9">
      <c r="A33" s="54"/>
      <c r="B33" s="103" t="s">
        <v>35</v>
      </c>
      <c r="C33" s="115">
        <v>67320195</v>
      </c>
      <c r="D33" s="115">
        <v>73363218</v>
      </c>
      <c r="E33" s="115">
        <v>42577455</v>
      </c>
      <c r="F33" s="115">
        <v>42923051</v>
      </c>
      <c r="G33" s="115">
        <v>50877735</v>
      </c>
      <c r="H33" s="115">
        <v>42664250</v>
      </c>
      <c r="I33" s="115"/>
      <c r="J33" s="115"/>
      <c r="K33" s="115"/>
      <c r="L33" s="115"/>
      <c r="M33" s="115"/>
      <c r="N33" s="115"/>
      <c r="O33" s="115">
        <f t="shared" si="2"/>
        <v>319725904</v>
      </c>
      <c r="P33" s="115">
        <v>515089.6</v>
      </c>
      <c r="Q33" s="78"/>
      <c r="R33" s="65"/>
    </row>
    <row r="34" spans="1:18" s="55" customFormat="1" ht="9">
      <c r="A34" s="54"/>
      <c r="B34" s="102" t="s">
        <v>104</v>
      </c>
      <c r="C34" s="39">
        <v>123325106</v>
      </c>
      <c r="D34" s="39">
        <v>116485455</v>
      </c>
      <c r="E34" s="39">
        <v>102851552</v>
      </c>
      <c r="F34" s="39">
        <v>119361858</v>
      </c>
      <c r="G34" s="39">
        <v>139954118</v>
      </c>
      <c r="H34" s="39">
        <v>128005002</v>
      </c>
      <c r="I34" s="39"/>
      <c r="J34" s="39"/>
      <c r="K34" s="39"/>
      <c r="L34" s="39"/>
      <c r="M34" s="39"/>
      <c r="N34" s="39"/>
      <c r="O34" s="81">
        <f t="shared" si="2"/>
        <v>729983091</v>
      </c>
      <c r="P34" s="81">
        <v>1176750.22</v>
      </c>
      <c r="Q34" s="78"/>
      <c r="R34" s="65"/>
    </row>
    <row r="35" spans="1:18" s="55" customFormat="1" ht="9">
      <c r="A35" s="54"/>
      <c r="B35" s="103" t="s">
        <v>16</v>
      </c>
      <c r="C35" s="115">
        <v>219562475</v>
      </c>
      <c r="D35" s="115">
        <v>191146737</v>
      </c>
      <c r="E35" s="115">
        <v>179993231</v>
      </c>
      <c r="F35" s="115">
        <v>193730334</v>
      </c>
      <c r="G35" s="115">
        <v>229758238</v>
      </c>
      <c r="H35" s="115">
        <v>200020834</v>
      </c>
      <c r="I35" s="115"/>
      <c r="J35" s="115"/>
      <c r="K35" s="115"/>
      <c r="L35" s="115"/>
      <c r="M35" s="115"/>
      <c r="N35" s="115"/>
      <c r="O35" s="115">
        <f t="shared" si="2"/>
        <v>1214211849</v>
      </c>
      <c r="P35" s="115">
        <v>1957297.89</v>
      </c>
      <c r="Q35" s="78"/>
      <c r="R35" s="65"/>
    </row>
    <row r="36" spans="1:18" s="55" customFormat="1" ht="9">
      <c r="A36" s="54"/>
      <c r="B36" s="98" t="s">
        <v>4</v>
      </c>
      <c r="C36" s="39">
        <v>31185068</v>
      </c>
      <c r="D36" s="39">
        <v>31499893</v>
      </c>
      <c r="E36" s="39">
        <v>29131626</v>
      </c>
      <c r="F36" s="39">
        <v>28170428</v>
      </c>
      <c r="G36" s="39">
        <v>31621598</v>
      </c>
      <c r="H36" s="39">
        <v>26285319</v>
      </c>
      <c r="I36" s="39"/>
      <c r="J36" s="39"/>
      <c r="K36" s="39"/>
      <c r="L36" s="39"/>
      <c r="M36" s="39"/>
      <c r="N36" s="39"/>
      <c r="O36" s="81">
        <f t="shared" si="2"/>
        <v>177893932</v>
      </c>
      <c r="P36" s="81">
        <v>286679.84999999998</v>
      </c>
      <c r="Q36" s="78"/>
      <c r="R36" s="65"/>
    </row>
    <row r="37" spans="1:18" s="55" customFormat="1" ht="9">
      <c r="A37" s="54"/>
      <c r="B37" s="103" t="s">
        <v>5</v>
      </c>
      <c r="C37" s="115">
        <v>61332952</v>
      </c>
      <c r="D37" s="115">
        <v>59735050</v>
      </c>
      <c r="E37" s="115">
        <v>69197786</v>
      </c>
      <c r="F37" s="115">
        <v>76166395</v>
      </c>
      <c r="G37" s="115">
        <v>85547308</v>
      </c>
      <c r="H37" s="115">
        <v>76347197</v>
      </c>
      <c r="I37" s="115"/>
      <c r="J37" s="115"/>
      <c r="K37" s="115"/>
      <c r="L37" s="115"/>
      <c r="M37" s="115"/>
      <c r="N37" s="115"/>
      <c r="O37" s="115">
        <f t="shared" si="2"/>
        <v>428326688</v>
      </c>
      <c r="P37" s="115">
        <v>690552.38</v>
      </c>
      <c r="Q37" s="78"/>
      <c r="R37" s="65"/>
    </row>
    <row r="38" spans="1:18" s="55" customFormat="1" ht="9">
      <c r="A38" s="54"/>
      <c r="B38" s="235" t="s">
        <v>6</v>
      </c>
      <c r="C38" s="236">
        <v>215156711</v>
      </c>
      <c r="D38" s="236">
        <v>204672507</v>
      </c>
      <c r="E38" s="236">
        <v>190192164</v>
      </c>
      <c r="F38" s="236">
        <v>193336850</v>
      </c>
      <c r="G38" s="236">
        <v>225958165</v>
      </c>
      <c r="H38" s="236">
        <v>195998852</v>
      </c>
      <c r="I38" s="236"/>
      <c r="J38" s="236"/>
      <c r="K38" s="236"/>
      <c r="L38" s="236"/>
      <c r="M38" s="236"/>
      <c r="N38" s="236"/>
      <c r="O38" s="236">
        <f t="shared" si="2"/>
        <v>1225315249</v>
      </c>
      <c r="P38" s="236">
        <v>1974840.26</v>
      </c>
      <c r="Q38" s="78"/>
      <c r="R38" s="65"/>
    </row>
    <row r="39" spans="1:18" s="55" customFormat="1" ht="9">
      <c r="A39" s="54"/>
      <c r="B39" s="99" t="s">
        <v>12</v>
      </c>
      <c r="C39" s="41">
        <v>34795557</v>
      </c>
      <c r="D39" s="41">
        <v>33743647</v>
      </c>
      <c r="E39" s="41">
        <v>29888331</v>
      </c>
      <c r="F39" s="41">
        <v>32483618</v>
      </c>
      <c r="G39" s="41">
        <v>36931956</v>
      </c>
      <c r="H39" s="41">
        <v>34758130</v>
      </c>
      <c r="I39" s="41"/>
      <c r="J39" s="41"/>
      <c r="K39" s="41"/>
      <c r="L39" s="41"/>
      <c r="M39" s="41"/>
      <c r="N39" s="41"/>
      <c r="O39" s="227">
        <f t="shared" si="2"/>
        <v>202601239</v>
      </c>
      <c r="P39" s="227">
        <v>326502</v>
      </c>
      <c r="Q39" s="78"/>
      <c r="R39" s="65"/>
    </row>
    <row r="40" spans="1:18" s="55" customFormat="1" ht="9">
      <c r="A40" s="54"/>
      <c r="B40" s="235" t="s">
        <v>13</v>
      </c>
      <c r="C40" s="236">
        <v>123176937</v>
      </c>
      <c r="D40" s="236">
        <v>121490983</v>
      </c>
      <c r="E40" s="236">
        <v>114678456</v>
      </c>
      <c r="F40" s="236">
        <v>115808395</v>
      </c>
      <c r="G40" s="236">
        <v>122881195</v>
      </c>
      <c r="H40" s="236">
        <v>116318894</v>
      </c>
      <c r="I40" s="236"/>
      <c r="J40" s="236"/>
      <c r="K40" s="236"/>
      <c r="L40" s="236"/>
      <c r="M40" s="236"/>
      <c r="N40" s="236"/>
      <c r="O40" s="236">
        <f t="shared" si="2"/>
        <v>714354860</v>
      </c>
      <c r="P40" s="236">
        <v>1150926.58</v>
      </c>
      <c r="Q40" s="78"/>
      <c r="R40" s="65"/>
    </row>
    <row r="41" spans="1:18" s="55" customFormat="1" ht="9">
      <c r="A41" s="54"/>
      <c r="B41" s="99" t="s">
        <v>14</v>
      </c>
      <c r="C41" s="41">
        <v>75412045</v>
      </c>
      <c r="D41" s="41">
        <v>88458109</v>
      </c>
      <c r="E41" s="41">
        <v>67286428</v>
      </c>
      <c r="F41" s="41">
        <v>64834056</v>
      </c>
      <c r="G41" s="41">
        <v>77743153</v>
      </c>
      <c r="H41" s="41">
        <v>71439950</v>
      </c>
      <c r="I41" s="41"/>
      <c r="J41" s="41"/>
      <c r="K41" s="41"/>
      <c r="L41" s="41"/>
      <c r="M41" s="41"/>
      <c r="N41" s="41"/>
      <c r="O41" s="227">
        <f t="shared" si="2"/>
        <v>445173741</v>
      </c>
      <c r="P41" s="227">
        <v>717176.61</v>
      </c>
      <c r="Q41" s="78"/>
      <c r="R41" s="65"/>
    </row>
    <row r="42" spans="1:18" s="55" customFormat="1" ht="9">
      <c r="A42" s="54"/>
      <c r="B42" s="235" t="s">
        <v>38</v>
      </c>
      <c r="C42" s="236">
        <v>52878240</v>
      </c>
      <c r="D42" s="236">
        <v>52811036</v>
      </c>
      <c r="E42" s="236">
        <v>44931983</v>
      </c>
      <c r="F42" s="236">
        <v>45946824</v>
      </c>
      <c r="G42" s="236">
        <v>50439265</v>
      </c>
      <c r="H42" s="236">
        <v>45191390</v>
      </c>
      <c r="I42" s="236"/>
      <c r="J42" s="236"/>
      <c r="K42" s="236"/>
      <c r="L42" s="236"/>
      <c r="M42" s="236"/>
      <c r="N42" s="236"/>
      <c r="O42" s="236">
        <f t="shared" si="2"/>
        <v>292198738</v>
      </c>
      <c r="P42" s="236">
        <v>470828.7</v>
      </c>
      <c r="Q42" s="78"/>
      <c r="R42" s="65"/>
    </row>
    <row r="43" spans="1:18" s="55" customFormat="1" ht="9">
      <c r="A43" s="54"/>
      <c r="B43" s="99" t="s">
        <v>120</v>
      </c>
      <c r="C43" s="41">
        <v>27783226</v>
      </c>
      <c r="D43" s="41">
        <v>33014804</v>
      </c>
      <c r="E43" s="41">
        <v>21712302</v>
      </c>
      <c r="F43" s="41">
        <v>20285614</v>
      </c>
      <c r="G43" s="41">
        <v>22836975</v>
      </c>
      <c r="H43" s="41">
        <v>19834220</v>
      </c>
      <c r="I43" s="41"/>
      <c r="J43" s="41"/>
      <c r="K43" s="41"/>
      <c r="L43" s="41"/>
      <c r="M43" s="41"/>
      <c r="N43" s="41"/>
      <c r="O43" s="227">
        <f t="shared" si="2"/>
        <v>145467141</v>
      </c>
      <c r="P43" s="227">
        <v>234301.09</v>
      </c>
      <c r="Q43" s="78"/>
      <c r="R43" s="65"/>
    </row>
    <row r="44" spans="1:18" s="55" customFormat="1" ht="9">
      <c r="A44" s="54"/>
      <c r="B44" s="235" t="s">
        <v>118</v>
      </c>
      <c r="C44" s="236">
        <v>35173540</v>
      </c>
      <c r="D44" s="236">
        <v>33291885</v>
      </c>
      <c r="E44" s="236">
        <v>33487954</v>
      </c>
      <c r="F44" s="236">
        <v>35098773</v>
      </c>
      <c r="G44" s="236">
        <v>38095119</v>
      </c>
      <c r="H44" s="236">
        <v>32690470</v>
      </c>
      <c r="I44" s="236"/>
      <c r="J44" s="236"/>
      <c r="K44" s="236"/>
      <c r="L44" s="236"/>
      <c r="M44" s="236"/>
      <c r="N44" s="236"/>
      <c r="O44" s="236">
        <f t="shared" si="2"/>
        <v>207837741</v>
      </c>
      <c r="P44" s="236">
        <v>335000.14</v>
      </c>
      <c r="Q44" s="78"/>
      <c r="R44" s="65"/>
    </row>
    <row r="45" spans="1:18" s="55" customFormat="1" ht="9">
      <c r="A45" s="54"/>
      <c r="B45" s="99" t="s">
        <v>15</v>
      </c>
      <c r="C45" s="41">
        <v>100422391</v>
      </c>
      <c r="D45" s="41">
        <v>89033354</v>
      </c>
      <c r="E45" s="41">
        <v>103053541</v>
      </c>
      <c r="F45" s="41">
        <v>96763769</v>
      </c>
      <c r="G45" s="41">
        <v>105994013</v>
      </c>
      <c r="H45" s="41">
        <v>90787122</v>
      </c>
      <c r="I45" s="41"/>
      <c r="J45" s="41"/>
      <c r="K45" s="41"/>
      <c r="L45" s="41"/>
      <c r="M45" s="41"/>
      <c r="N45" s="41"/>
      <c r="O45" s="227">
        <f t="shared" si="2"/>
        <v>586054190</v>
      </c>
      <c r="P45" s="227">
        <v>944434.98</v>
      </c>
      <c r="Q45" s="78"/>
      <c r="R45" s="65"/>
    </row>
    <row r="46" spans="1:18" s="55" customFormat="1" ht="9">
      <c r="A46" s="54"/>
      <c r="B46" s="94" t="s">
        <v>2</v>
      </c>
      <c r="C46" s="94">
        <f t="shared" ref="C46:P46" si="3">SUM(C30:C45)</f>
        <v>1429318146</v>
      </c>
      <c r="D46" s="94">
        <f t="shared" si="3"/>
        <v>1362169350</v>
      </c>
      <c r="E46" s="94">
        <f t="shared" si="3"/>
        <v>1233513172</v>
      </c>
      <c r="F46" s="94">
        <f t="shared" si="3"/>
        <v>1290506450</v>
      </c>
      <c r="G46" s="94">
        <f t="shared" si="3"/>
        <v>1503717364</v>
      </c>
      <c r="H46" s="94">
        <f t="shared" si="3"/>
        <v>1322199648</v>
      </c>
      <c r="I46" s="94">
        <f t="shared" si="3"/>
        <v>0</v>
      </c>
      <c r="J46" s="94">
        <f t="shared" si="3"/>
        <v>0</v>
      </c>
      <c r="K46" s="94">
        <f t="shared" si="3"/>
        <v>0</v>
      </c>
      <c r="L46" s="94">
        <f t="shared" si="3"/>
        <v>0</v>
      </c>
      <c r="M46" s="94">
        <f t="shared" si="3"/>
        <v>0</v>
      </c>
      <c r="N46" s="94">
        <f t="shared" si="3"/>
        <v>0</v>
      </c>
      <c r="O46" s="94">
        <f t="shared" si="3"/>
        <v>8141424130</v>
      </c>
      <c r="P46" s="143">
        <f t="shared" si="3"/>
        <v>13121819.609999999</v>
      </c>
      <c r="Q46" s="78"/>
      <c r="R46" s="65"/>
    </row>
    <row r="47" spans="1:18" s="55" customFormat="1" ht="9">
      <c r="A47" s="54"/>
      <c r="B47" s="94" t="s">
        <v>8</v>
      </c>
      <c r="C47" s="94">
        <f t="shared" ref="C47:N47" si="4">C46/C48</f>
        <v>2301974.9113052278</v>
      </c>
      <c r="D47" s="94">
        <f t="shared" si="4"/>
        <v>2184302.6374340039</v>
      </c>
      <c r="E47" s="94">
        <f t="shared" si="4"/>
        <v>1962620.4093853575</v>
      </c>
      <c r="F47" s="94">
        <f t="shared" si="4"/>
        <v>2099314.2491293084</v>
      </c>
      <c r="G47" s="94">
        <f t="shared" si="4"/>
        <v>2474860.4005079539</v>
      </c>
      <c r="H47" s="94">
        <f t="shared" si="4"/>
        <v>2098747.0498998864</v>
      </c>
      <c r="I47" s="94">
        <f t="shared" si="4"/>
        <v>0</v>
      </c>
      <c r="J47" s="94">
        <f t="shared" si="4"/>
        <v>0</v>
      </c>
      <c r="K47" s="94">
        <f t="shared" si="4"/>
        <v>0</v>
      </c>
      <c r="L47" s="94">
        <f t="shared" si="4"/>
        <v>0</v>
      </c>
      <c r="M47" s="94">
        <f t="shared" si="4"/>
        <v>0</v>
      </c>
      <c r="N47" s="94">
        <f t="shared" si="4"/>
        <v>0</v>
      </c>
      <c r="O47" s="94">
        <f>SUM(C47:N47)</f>
        <v>13121819.65766174</v>
      </c>
      <c r="P47" s="94"/>
      <c r="Q47" s="78"/>
      <c r="R47" s="65"/>
    </row>
    <row r="48" spans="1:18" s="56" customFormat="1" ht="18" customHeight="1">
      <c r="A48" s="54"/>
      <c r="B48" s="94" t="s">
        <v>30</v>
      </c>
      <c r="C48" s="106">
        <f>+Impuestos!C28</f>
        <v>620.90952380952388</v>
      </c>
      <c r="D48" s="106">
        <f>+Impuestos!D28</f>
        <v>623.61750000000006</v>
      </c>
      <c r="E48" s="106">
        <f>+Impuestos!E28</f>
        <v>628.50318181818193</v>
      </c>
      <c r="F48" s="106">
        <f>+Impuestos!F28</f>
        <v>614.7276190476191</v>
      </c>
      <c r="G48" s="106">
        <f>+Impuestos!G28</f>
        <v>607.59684210526325</v>
      </c>
      <c r="H48" s="106">
        <f>+Impuestos!H28</f>
        <v>629.99476190476173</v>
      </c>
      <c r="I48" s="106">
        <f>+Impuestos!I28</f>
        <v>1</v>
      </c>
      <c r="J48" s="106">
        <f>+Impuestos!J28</f>
        <v>1</v>
      </c>
      <c r="K48" s="106">
        <f>+Impuestos!K28</f>
        <v>1</v>
      </c>
      <c r="L48" s="106">
        <f>+Impuestos!L28</f>
        <v>1</v>
      </c>
      <c r="M48" s="106">
        <f>+Impuestos!M28</f>
        <v>1</v>
      </c>
      <c r="N48" s="106">
        <f>+Impuestos!N28</f>
        <v>1</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126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51042.49</v>
      </c>
      <c r="D53" s="39">
        <v>49072.53</v>
      </c>
      <c r="E53" s="39">
        <v>51974.44</v>
      </c>
      <c r="F53" s="39">
        <v>53370.38</v>
      </c>
      <c r="G53" s="39">
        <v>50718.54</v>
      </c>
      <c r="H53" s="39">
        <v>56355.73</v>
      </c>
      <c r="I53" s="39"/>
      <c r="J53" s="39"/>
      <c r="K53" s="39"/>
      <c r="L53" s="39"/>
      <c r="M53" s="39"/>
      <c r="N53" s="39"/>
      <c r="O53" s="39">
        <v>52062.94</v>
      </c>
      <c r="P53" s="116">
        <v>83.92</v>
      </c>
      <c r="Q53" s="63"/>
      <c r="R53" s="54"/>
    </row>
    <row r="54" spans="1:20" s="56" customFormat="1" ht="11.25" customHeight="1">
      <c r="A54" s="54"/>
      <c r="B54" s="104" t="s">
        <v>3</v>
      </c>
      <c r="C54" s="112">
        <v>47093.38</v>
      </c>
      <c r="D54" s="112">
        <v>48751.32</v>
      </c>
      <c r="E54" s="112">
        <v>55745.59</v>
      </c>
      <c r="F54" s="112">
        <v>55660.05</v>
      </c>
      <c r="G54" s="112">
        <v>52996.72</v>
      </c>
      <c r="H54" s="112">
        <v>53507.12</v>
      </c>
      <c r="I54" s="112"/>
      <c r="J54" s="112"/>
      <c r="K54" s="112"/>
      <c r="L54" s="112"/>
      <c r="M54" s="112"/>
      <c r="N54" s="112"/>
      <c r="O54" s="112">
        <v>52105.35</v>
      </c>
      <c r="P54" s="117">
        <v>84.02</v>
      </c>
      <c r="Q54" s="63"/>
      <c r="R54" s="54"/>
    </row>
    <row r="55" spans="1:20" s="56" customFormat="1" ht="9">
      <c r="A55" s="54"/>
      <c r="B55" s="95" t="s">
        <v>76</v>
      </c>
      <c r="C55" s="39">
        <v>35345.370000000003</v>
      </c>
      <c r="D55" s="39">
        <v>35220.15</v>
      </c>
      <c r="E55" s="39">
        <v>42119.33</v>
      </c>
      <c r="F55" s="39">
        <v>40081.120000000003</v>
      </c>
      <c r="G55" s="39">
        <v>42626.59</v>
      </c>
      <c r="H55" s="39">
        <v>48125.120000000003</v>
      </c>
      <c r="I55" s="39"/>
      <c r="J55" s="39"/>
      <c r="K55" s="39"/>
      <c r="L55" s="39"/>
      <c r="M55" s="39"/>
      <c r="N55" s="39"/>
      <c r="O55" s="39">
        <v>40747.919999999998</v>
      </c>
      <c r="P55" s="116">
        <v>65.66</v>
      </c>
      <c r="Q55" s="63"/>
      <c r="R55" s="54"/>
    </row>
    <row r="56" spans="1:20" s="55" customFormat="1" ht="9">
      <c r="A56" s="54"/>
      <c r="B56" s="104" t="s">
        <v>35</v>
      </c>
      <c r="C56" s="112">
        <v>25706.94</v>
      </c>
      <c r="D56" s="112">
        <v>23045.49</v>
      </c>
      <c r="E56" s="112">
        <v>32222.79</v>
      </c>
      <c r="F56" s="112">
        <v>31053.03</v>
      </c>
      <c r="G56" s="112">
        <v>29400.46</v>
      </c>
      <c r="H56" s="112">
        <v>31415.85</v>
      </c>
      <c r="I56" s="112"/>
      <c r="J56" s="112"/>
      <c r="K56" s="112"/>
      <c r="L56" s="112"/>
      <c r="M56" s="112"/>
      <c r="N56" s="112"/>
      <c r="O56" s="112">
        <v>28020.58</v>
      </c>
      <c r="P56" s="117">
        <v>45.14</v>
      </c>
      <c r="Q56" s="78"/>
      <c r="R56" s="65"/>
    </row>
    <row r="57" spans="1:20" s="55" customFormat="1" ht="9">
      <c r="A57" s="54"/>
      <c r="B57" s="102" t="s">
        <v>104</v>
      </c>
      <c r="C57" s="39">
        <v>76987.14</v>
      </c>
      <c r="D57" s="39">
        <v>62975</v>
      </c>
      <c r="E57" s="39">
        <v>91273.25</v>
      </c>
      <c r="F57" s="39">
        <v>79260.100000000006</v>
      </c>
      <c r="G57" s="39">
        <v>70060.37</v>
      </c>
      <c r="H57" s="39">
        <v>66686.05</v>
      </c>
      <c r="I57" s="39"/>
      <c r="J57" s="39"/>
      <c r="K57" s="39"/>
      <c r="L57" s="39"/>
      <c r="M57" s="39"/>
      <c r="N57" s="39"/>
      <c r="O57" s="39">
        <v>74022.539999999994</v>
      </c>
      <c r="P57" s="116">
        <v>119.31</v>
      </c>
      <c r="Q57" s="78"/>
      <c r="R57" s="65"/>
    </row>
    <row r="58" spans="1:20" s="55" customFormat="1" ht="9">
      <c r="A58" s="54"/>
      <c r="B58" s="104" t="s">
        <v>16</v>
      </c>
      <c r="C58" s="112">
        <v>93691.92</v>
      </c>
      <c r="D58" s="112">
        <v>79690.58</v>
      </c>
      <c r="E58" s="112">
        <v>108858.41</v>
      </c>
      <c r="F58" s="112">
        <v>102574.99</v>
      </c>
      <c r="G58" s="112">
        <v>93630.37</v>
      </c>
      <c r="H58" s="112">
        <v>103452.63</v>
      </c>
      <c r="I58" s="112"/>
      <c r="J58" s="112"/>
      <c r="K58" s="112"/>
      <c r="L58" s="112"/>
      <c r="M58" s="112"/>
      <c r="N58" s="112"/>
      <c r="O58" s="112">
        <v>96733.19</v>
      </c>
      <c r="P58" s="117">
        <v>155.88</v>
      </c>
      <c r="Q58" s="78"/>
      <c r="R58" s="65"/>
    </row>
    <row r="59" spans="1:20" s="55" customFormat="1" ht="9">
      <c r="A59" s="54"/>
      <c r="B59" s="102" t="s">
        <v>4</v>
      </c>
      <c r="C59" s="39">
        <v>50751.59</v>
      </c>
      <c r="D59" s="39">
        <v>46344.38</v>
      </c>
      <c r="E59" s="39">
        <v>45813.74</v>
      </c>
      <c r="F59" s="39">
        <v>57627.11</v>
      </c>
      <c r="G59" s="39">
        <v>57115.11</v>
      </c>
      <c r="H59" s="39">
        <v>56363.51</v>
      </c>
      <c r="I59" s="39"/>
      <c r="J59" s="39"/>
      <c r="K59" s="39"/>
      <c r="L59" s="39"/>
      <c r="M59" s="39"/>
      <c r="N59" s="39"/>
      <c r="O59" s="39">
        <v>52189.59</v>
      </c>
      <c r="P59" s="116">
        <v>84.16</v>
      </c>
      <c r="Q59" s="78"/>
      <c r="R59" s="65"/>
    </row>
    <row r="60" spans="1:20" s="55" customFormat="1" ht="9">
      <c r="A60" s="54"/>
      <c r="B60" s="104" t="s">
        <v>5</v>
      </c>
      <c r="C60" s="112">
        <v>45513.9</v>
      </c>
      <c r="D60" s="112">
        <v>40801.410000000003</v>
      </c>
      <c r="E60" s="112">
        <v>41118.5</v>
      </c>
      <c r="F60" s="112">
        <v>38267.449999999997</v>
      </c>
      <c r="G60" s="112">
        <v>36756.06</v>
      </c>
      <c r="H60" s="112">
        <v>38564.870000000003</v>
      </c>
      <c r="I60" s="112"/>
      <c r="J60" s="112"/>
      <c r="K60" s="112"/>
      <c r="L60" s="112"/>
      <c r="M60" s="112"/>
      <c r="N60" s="112"/>
      <c r="O60" s="112">
        <v>39878.949999999997</v>
      </c>
      <c r="P60" s="117">
        <v>64.27</v>
      </c>
      <c r="Q60" s="78"/>
      <c r="R60" s="65"/>
    </row>
    <row r="61" spans="1:20" s="55" customFormat="1" ht="9">
      <c r="A61" s="54"/>
      <c r="B61" s="237" t="s">
        <v>6</v>
      </c>
      <c r="C61" s="224">
        <v>37952.58</v>
      </c>
      <c r="D61" s="224">
        <v>37430.71</v>
      </c>
      <c r="E61" s="224">
        <v>43202.53</v>
      </c>
      <c r="F61" s="224">
        <v>42553.73</v>
      </c>
      <c r="G61" s="224">
        <v>45376.81</v>
      </c>
      <c r="H61" s="224">
        <v>45224.68</v>
      </c>
      <c r="I61" s="224"/>
      <c r="J61" s="224"/>
      <c r="K61" s="224"/>
      <c r="L61" s="224"/>
      <c r="M61" s="224"/>
      <c r="N61" s="224"/>
      <c r="O61" s="224">
        <v>41924.910000000003</v>
      </c>
      <c r="P61" s="238">
        <v>67.58</v>
      </c>
      <c r="Q61" s="78"/>
      <c r="R61" s="65"/>
    </row>
    <row r="62" spans="1:20" s="55" customFormat="1" ht="9">
      <c r="A62" s="54"/>
      <c r="B62" s="226" t="s">
        <v>12</v>
      </c>
      <c r="C62" s="41">
        <v>29501.61</v>
      </c>
      <c r="D62" s="41">
        <v>27686.75</v>
      </c>
      <c r="E62" s="41">
        <v>36084.230000000003</v>
      </c>
      <c r="F62" s="41">
        <v>33246.949999999997</v>
      </c>
      <c r="G62" s="41">
        <v>32047.47</v>
      </c>
      <c r="H62" s="41">
        <v>30235.66</v>
      </c>
      <c r="I62" s="41"/>
      <c r="J62" s="41"/>
      <c r="K62" s="41"/>
      <c r="L62" s="41"/>
      <c r="M62" s="41"/>
      <c r="N62" s="41"/>
      <c r="O62" s="41">
        <v>31361.91</v>
      </c>
      <c r="P62" s="239">
        <v>50.55</v>
      </c>
      <c r="Q62" s="78"/>
      <c r="R62" s="65"/>
      <c r="T62" s="80"/>
    </row>
    <row r="63" spans="1:20" s="55" customFormat="1" ht="9">
      <c r="A63" s="54"/>
      <c r="B63" s="237" t="s">
        <v>13</v>
      </c>
      <c r="C63" s="224">
        <v>38751.32</v>
      </c>
      <c r="D63" s="224">
        <v>34024.82</v>
      </c>
      <c r="E63" s="224">
        <v>47070.09</v>
      </c>
      <c r="F63" s="224">
        <v>46598.49</v>
      </c>
      <c r="G63" s="224">
        <v>46640.68</v>
      </c>
      <c r="H63" s="224">
        <v>47385.440000000002</v>
      </c>
      <c r="I63" s="224"/>
      <c r="J63" s="224"/>
      <c r="K63" s="224"/>
      <c r="L63" s="224"/>
      <c r="M63" s="224"/>
      <c r="N63" s="224"/>
      <c r="O63" s="224">
        <v>43300.53</v>
      </c>
      <c r="P63" s="238">
        <v>69.78</v>
      </c>
      <c r="Q63" s="78"/>
      <c r="R63" s="65"/>
    </row>
    <row r="64" spans="1:20" s="55" customFormat="1" ht="9">
      <c r="A64" s="54"/>
      <c r="B64" s="226" t="s">
        <v>14</v>
      </c>
      <c r="C64" s="41">
        <v>38459.120000000003</v>
      </c>
      <c r="D64" s="41">
        <v>36578.93</v>
      </c>
      <c r="E64" s="41">
        <v>45390.91</v>
      </c>
      <c r="F64" s="41">
        <v>46630.38</v>
      </c>
      <c r="G64" s="41">
        <v>39877.760000000002</v>
      </c>
      <c r="H64" s="41">
        <v>40987.51</v>
      </c>
      <c r="I64" s="41"/>
      <c r="J64" s="41"/>
      <c r="K64" s="41"/>
      <c r="L64" s="41"/>
      <c r="M64" s="41"/>
      <c r="N64" s="41"/>
      <c r="O64" s="41">
        <v>40975.769999999997</v>
      </c>
      <c r="P64" s="239">
        <v>66.010000000000005</v>
      </c>
      <c r="Q64" s="78"/>
      <c r="R64" s="65"/>
    </row>
    <row r="65" spans="1:18" s="55" customFormat="1" ht="9">
      <c r="A65" s="54"/>
      <c r="B65" s="237" t="s">
        <v>38</v>
      </c>
      <c r="C65" s="224">
        <v>29626.49</v>
      </c>
      <c r="D65" s="224">
        <v>29781.91</v>
      </c>
      <c r="E65" s="224">
        <v>34045.85</v>
      </c>
      <c r="F65" s="224">
        <v>32421.59</v>
      </c>
      <c r="G65" s="224">
        <v>32623.78</v>
      </c>
      <c r="H65" s="224">
        <v>35265.230000000003</v>
      </c>
      <c r="I65" s="224"/>
      <c r="J65" s="224"/>
      <c r="K65" s="224"/>
      <c r="L65" s="224"/>
      <c r="M65" s="224"/>
      <c r="N65" s="224"/>
      <c r="O65" s="224">
        <v>32155.52</v>
      </c>
      <c r="P65" s="238">
        <v>51.8</v>
      </c>
      <c r="Q65" s="78"/>
      <c r="R65" s="65"/>
    </row>
    <row r="66" spans="1:18" s="55" customFormat="1" ht="9">
      <c r="A66" s="54"/>
      <c r="B66" s="226" t="s">
        <v>120</v>
      </c>
      <c r="C66" s="41">
        <v>29679.16</v>
      </c>
      <c r="D66" s="41">
        <v>25648.639999999999</v>
      </c>
      <c r="E66" s="41">
        <v>32979.370000000003</v>
      </c>
      <c r="F66" s="41">
        <v>35840.050000000003</v>
      </c>
      <c r="G66" s="41">
        <v>31097.88</v>
      </c>
      <c r="H66" s="41">
        <v>39731.699999999997</v>
      </c>
      <c r="I66" s="41"/>
      <c r="J66" s="41"/>
      <c r="K66" s="41"/>
      <c r="L66" s="41"/>
      <c r="M66" s="41"/>
      <c r="N66" s="41"/>
      <c r="O66" s="41">
        <v>31690.58</v>
      </c>
      <c r="P66" s="239">
        <v>51.03</v>
      </c>
      <c r="Q66" s="78"/>
      <c r="R66" s="65"/>
    </row>
    <row r="67" spans="1:18" s="55" customFormat="1" ht="9">
      <c r="A67" s="54"/>
      <c r="B67" s="237" t="s">
        <v>118</v>
      </c>
      <c r="C67" s="224">
        <v>27992.01</v>
      </c>
      <c r="D67" s="224">
        <v>27032.18</v>
      </c>
      <c r="E67" s="224">
        <v>33790.129999999997</v>
      </c>
      <c r="F67" s="224">
        <v>29806.05</v>
      </c>
      <c r="G67" s="224">
        <v>29430.2</v>
      </c>
      <c r="H67" s="224">
        <v>29728.94</v>
      </c>
      <c r="I67" s="224"/>
      <c r="J67" s="224"/>
      <c r="K67" s="224"/>
      <c r="L67" s="224"/>
      <c r="M67" s="224"/>
      <c r="N67" s="224"/>
      <c r="O67" s="224">
        <v>29615.99</v>
      </c>
      <c r="P67" s="238">
        <v>47.72</v>
      </c>
      <c r="Q67" s="78"/>
      <c r="R67" s="65"/>
    </row>
    <row r="68" spans="1:18" s="55" customFormat="1" ht="9">
      <c r="A68" s="54"/>
      <c r="B68" s="226" t="s">
        <v>15</v>
      </c>
      <c r="C68" s="41">
        <v>36074.81</v>
      </c>
      <c r="D68" s="41">
        <v>38368.75</v>
      </c>
      <c r="E68" s="41">
        <v>37603.800000000003</v>
      </c>
      <c r="F68" s="41">
        <v>40863.25</v>
      </c>
      <c r="G68" s="41">
        <v>41245.589999999997</v>
      </c>
      <c r="H68" s="41">
        <v>47115.39</v>
      </c>
      <c r="I68" s="41"/>
      <c r="J68" s="41"/>
      <c r="K68" s="41"/>
      <c r="L68" s="41"/>
      <c r="M68" s="41"/>
      <c r="N68" s="41"/>
      <c r="O68" s="41">
        <v>40110.43</v>
      </c>
      <c r="P68" s="239">
        <v>64.63</v>
      </c>
      <c r="Q68" s="78"/>
      <c r="R68" s="65"/>
    </row>
    <row r="69" spans="1:18" s="55" customFormat="1" ht="9">
      <c r="A69" s="54"/>
      <c r="B69" s="90" t="s">
        <v>28</v>
      </c>
      <c r="C69" s="90">
        <v>50367.44</v>
      </c>
      <c r="D69" s="90">
        <v>45205.38</v>
      </c>
      <c r="E69" s="90">
        <v>56893.64</v>
      </c>
      <c r="F69" s="90">
        <v>55806.11</v>
      </c>
      <c r="G69" s="90">
        <v>53315.3</v>
      </c>
      <c r="H69" s="90">
        <v>55801.78</v>
      </c>
      <c r="I69" s="90"/>
      <c r="J69" s="90"/>
      <c r="K69" s="90"/>
      <c r="L69" s="90"/>
      <c r="M69" s="90"/>
      <c r="N69" s="90"/>
      <c r="O69" s="90">
        <v>52770.97</v>
      </c>
      <c r="P69" s="110">
        <v>85.05</v>
      </c>
      <c r="Q69" s="78"/>
      <c r="R69" s="65"/>
    </row>
    <row r="70" spans="1:18" s="55" customFormat="1" ht="9">
      <c r="A70" s="54"/>
      <c r="B70" s="90" t="s">
        <v>29</v>
      </c>
      <c r="C70" s="110">
        <f t="shared" ref="C70:N70" si="5">C69/C71</f>
        <v>81.118807279643534</v>
      </c>
      <c r="D70" s="110">
        <f t="shared" si="5"/>
        <v>72.488953565286408</v>
      </c>
      <c r="E70" s="110">
        <f t="shared" si="5"/>
        <v>90.522437508452612</v>
      </c>
      <c r="F70" s="110">
        <f t="shared" si="5"/>
        <v>90.781849181364095</v>
      </c>
      <c r="G70" s="110">
        <f t="shared" si="5"/>
        <v>87.747822742573405</v>
      </c>
      <c r="H70" s="110">
        <f t="shared" si="5"/>
        <v>88.574990419421496</v>
      </c>
      <c r="I70" s="110">
        <f t="shared" si="5"/>
        <v>0</v>
      </c>
      <c r="J70" s="110">
        <f t="shared" si="5"/>
        <v>0</v>
      </c>
      <c r="K70" s="110">
        <f t="shared" si="5"/>
        <v>0</v>
      </c>
      <c r="L70" s="110">
        <f t="shared" si="5"/>
        <v>0</v>
      </c>
      <c r="M70" s="110">
        <f t="shared" si="5"/>
        <v>0</v>
      </c>
      <c r="N70" s="110">
        <f t="shared" si="5"/>
        <v>0</v>
      </c>
      <c r="O70" s="110">
        <v>85.05</v>
      </c>
      <c r="P70" s="90"/>
      <c r="Q70" s="78"/>
      <c r="R70" s="65"/>
    </row>
    <row r="71" spans="1:18" s="55" customFormat="1" ht="9">
      <c r="A71" s="54"/>
      <c r="B71" s="90" t="s">
        <v>30</v>
      </c>
      <c r="C71" s="106">
        <f t="shared" ref="C71:N71" si="6">C48</f>
        <v>620.90952380952388</v>
      </c>
      <c r="D71" s="106">
        <f t="shared" si="6"/>
        <v>623.61750000000006</v>
      </c>
      <c r="E71" s="106">
        <f t="shared" si="6"/>
        <v>628.50318181818193</v>
      </c>
      <c r="F71" s="106">
        <f t="shared" si="6"/>
        <v>614.7276190476191</v>
      </c>
      <c r="G71" s="106">
        <f t="shared" si="6"/>
        <v>607.59684210526325</v>
      </c>
      <c r="H71" s="106">
        <f t="shared" si="6"/>
        <v>629.99476190476173</v>
      </c>
      <c r="I71" s="106">
        <f t="shared" si="6"/>
        <v>1</v>
      </c>
      <c r="J71" s="106">
        <f t="shared" si="6"/>
        <v>1</v>
      </c>
      <c r="K71" s="106">
        <f t="shared" si="6"/>
        <v>1</v>
      </c>
      <c r="L71" s="106">
        <f t="shared" si="6"/>
        <v>1</v>
      </c>
      <c r="M71" s="106">
        <f t="shared" si="6"/>
        <v>1</v>
      </c>
      <c r="N71" s="106">
        <f t="shared" si="6"/>
        <v>1</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31" zoomScale="130" zoomScaleNormal="130" workbookViewId="0">
      <selection activeCell="O48" sqref="O48"/>
    </sheetView>
  </sheetViews>
  <sheetFormatPr baseColWidth="10" defaultColWidth="11.42578125" defaultRowHeight="14.25"/>
  <cols>
    <col min="1" max="1" width="4.140625" style="50" customWidth="1"/>
    <col min="2" max="2" width="21.28515625" style="17" customWidth="1"/>
    <col min="3" max="8" width="11.85546875" style="17" bestFit="1" customWidth="1"/>
    <col min="9" max="10" width="11.85546875" style="17" hidden="1" customWidth="1"/>
    <col min="11" max="11" width="11.7109375" style="17" hidden="1" customWidth="1"/>
    <col min="12" max="14" width="11.8554687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12441961068</v>
      </c>
      <c r="D10" s="39">
        <v>10052508173</v>
      </c>
      <c r="E10" s="39">
        <v>11013942973</v>
      </c>
      <c r="F10" s="39">
        <v>12174408166</v>
      </c>
      <c r="G10" s="39">
        <v>13531272547</v>
      </c>
      <c r="H10" s="39">
        <v>12043079611</v>
      </c>
      <c r="I10" s="39"/>
      <c r="J10" s="39"/>
      <c r="K10" s="39"/>
      <c r="L10" s="39"/>
      <c r="M10" s="39"/>
      <c r="N10" s="39"/>
      <c r="O10" s="81">
        <f>SUM(C10:N10)</f>
        <v>71257172538</v>
      </c>
      <c r="P10" s="211">
        <v>114872902.83000001</v>
      </c>
      <c r="Q10" s="73"/>
    </row>
    <row r="11" spans="1:17" s="52" customFormat="1" ht="9" customHeight="1">
      <c r="A11" s="51"/>
      <c r="B11" s="132" t="s">
        <v>3</v>
      </c>
      <c r="C11" s="112">
        <v>28877671810</v>
      </c>
      <c r="D11" s="112">
        <v>25416891920</v>
      </c>
      <c r="E11" s="112">
        <v>25079589855</v>
      </c>
      <c r="F11" s="112">
        <v>29753966075</v>
      </c>
      <c r="G11" s="112">
        <v>32776101850</v>
      </c>
      <c r="H11" s="112">
        <v>28686406110</v>
      </c>
      <c r="I11" s="112"/>
      <c r="J11" s="112"/>
      <c r="K11" s="112"/>
      <c r="L11" s="112"/>
      <c r="M11" s="112"/>
      <c r="N11" s="112"/>
      <c r="O11" s="112">
        <f>SUM(C11:N11)</f>
        <v>170590627620</v>
      </c>
      <c r="P11" s="212">
        <v>275049582.96000004</v>
      </c>
      <c r="Q11" s="73"/>
    </row>
    <row r="12" spans="1:17" s="52" customFormat="1" ht="9" customHeight="1">
      <c r="A12" s="51"/>
      <c r="B12" s="206" t="s">
        <v>76</v>
      </c>
      <c r="C12" s="39">
        <v>8441251925</v>
      </c>
      <c r="D12" s="39">
        <v>7193379940</v>
      </c>
      <c r="E12" s="39">
        <v>6762915040</v>
      </c>
      <c r="F12" s="39">
        <v>5884796310</v>
      </c>
      <c r="G12" s="39">
        <v>10625164765</v>
      </c>
      <c r="H12" s="39">
        <v>10836219385</v>
      </c>
      <c r="I12" s="39"/>
      <c r="J12" s="39"/>
      <c r="K12" s="39"/>
      <c r="L12" s="39"/>
      <c r="M12" s="39"/>
      <c r="N12" s="39"/>
      <c r="O12" s="81">
        <f t="shared" ref="O12:O25" si="0">SUM(C12:N12)</f>
        <v>49743727365</v>
      </c>
      <c r="P12" s="211">
        <v>80150954.530000001</v>
      </c>
      <c r="Q12" s="73"/>
    </row>
    <row r="13" spans="1:17" s="52" customFormat="1" ht="9" customHeight="1">
      <c r="A13" s="51"/>
      <c r="B13" s="132" t="s">
        <v>35</v>
      </c>
      <c r="C13" s="112">
        <v>6633687801</v>
      </c>
      <c r="D13" s="112">
        <v>6900707797</v>
      </c>
      <c r="E13" s="112">
        <v>5500312144</v>
      </c>
      <c r="F13" s="112">
        <v>5420826414</v>
      </c>
      <c r="G13" s="112">
        <v>6188110516</v>
      </c>
      <c r="H13" s="112">
        <v>5306436581</v>
      </c>
      <c r="I13" s="112"/>
      <c r="J13" s="112"/>
      <c r="K13" s="112"/>
      <c r="L13" s="112"/>
      <c r="M13" s="112"/>
      <c r="N13" s="112"/>
      <c r="O13" s="112">
        <f t="shared" si="0"/>
        <v>35950081253</v>
      </c>
      <c r="P13" s="212">
        <v>57926689.259999998</v>
      </c>
      <c r="Q13" s="73"/>
    </row>
    <row r="14" spans="1:17" s="52" customFormat="1" ht="9" customHeight="1">
      <c r="A14" s="51"/>
      <c r="B14" s="205" t="s">
        <v>104</v>
      </c>
      <c r="C14" s="39">
        <v>34841718886</v>
      </c>
      <c r="D14" s="39">
        <v>30416852298</v>
      </c>
      <c r="E14" s="39">
        <v>32367639330</v>
      </c>
      <c r="F14" s="39">
        <v>39016513671</v>
      </c>
      <c r="G14" s="39">
        <v>42789305738</v>
      </c>
      <c r="H14" s="39">
        <v>39081882799</v>
      </c>
      <c r="I14" s="39"/>
      <c r="J14" s="39"/>
      <c r="K14" s="39"/>
      <c r="L14" s="39"/>
      <c r="M14" s="39"/>
      <c r="N14" s="39"/>
      <c r="O14" s="81">
        <f t="shared" si="0"/>
        <v>218513912722</v>
      </c>
      <c r="P14" s="211">
        <v>352317111.15999997</v>
      </c>
      <c r="Q14" s="73"/>
    </row>
    <row r="15" spans="1:17" s="52" customFormat="1" ht="9" customHeight="1">
      <c r="A15" s="51"/>
      <c r="B15" s="132" t="s">
        <v>16</v>
      </c>
      <c r="C15" s="112">
        <v>81672330758</v>
      </c>
      <c r="D15" s="112">
        <v>70320155227</v>
      </c>
      <c r="E15" s="112">
        <v>77940106340</v>
      </c>
      <c r="F15" s="112">
        <v>77910643934</v>
      </c>
      <c r="G15" s="112">
        <v>87486150809</v>
      </c>
      <c r="H15" s="112">
        <v>80921687565</v>
      </c>
      <c r="I15" s="112"/>
      <c r="J15" s="112"/>
      <c r="K15" s="112"/>
      <c r="L15" s="112"/>
      <c r="M15" s="112"/>
      <c r="N15" s="112"/>
      <c r="O15" s="112">
        <f t="shared" si="0"/>
        <v>476251074633</v>
      </c>
      <c r="P15" s="212">
        <v>767482839.3900001</v>
      </c>
      <c r="Q15" s="73"/>
    </row>
    <row r="16" spans="1:17" s="52" customFormat="1" ht="9" customHeight="1">
      <c r="A16" s="51"/>
      <c r="B16" s="205" t="s">
        <v>4</v>
      </c>
      <c r="C16" s="39">
        <v>5843501945</v>
      </c>
      <c r="D16" s="39">
        <v>5203185450</v>
      </c>
      <c r="E16" s="39">
        <v>5054044870</v>
      </c>
      <c r="F16" s="39">
        <v>5406346575</v>
      </c>
      <c r="G16" s="39">
        <v>6271221235</v>
      </c>
      <c r="H16" s="39">
        <v>5059200435</v>
      </c>
      <c r="I16" s="39"/>
      <c r="J16" s="39"/>
      <c r="K16" s="39"/>
      <c r="L16" s="39"/>
      <c r="M16" s="39"/>
      <c r="N16" s="39"/>
      <c r="O16" s="81">
        <f t="shared" si="0"/>
        <v>32837500510</v>
      </c>
      <c r="P16" s="211">
        <v>52942747.649999999</v>
      </c>
      <c r="Q16" s="73"/>
    </row>
    <row r="17" spans="1:256" s="52" customFormat="1" ht="9" customHeight="1">
      <c r="A17" s="51"/>
      <c r="B17" s="132" t="s">
        <v>5</v>
      </c>
      <c r="C17" s="112">
        <v>11710485765</v>
      </c>
      <c r="D17" s="112">
        <v>10818130458</v>
      </c>
      <c r="E17" s="112">
        <v>12826400681</v>
      </c>
      <c r="F17" s="112">
        <v>12330588816</v>
      </c>
      <c r="G17" s="112">
        <v>13739594686</v>
      </c>
      <c r="H17" s="112">
        <v>12636518449</v>
      </c>
      <c r="I17" s="112"/>
      <c r="J17" s="112"/>
      <c r="K17" s="112"/>
      <c r="L17" s="112"/>
      <c r="M17" s="112"/>
      <c r="N17" s="112"/>
      <c r="O17" s="112">
        <f t="shared" si="0"/>
        <v>74061718855</v>
      </c>
      <c r="P17" s="212">
        <v>119345213.55</v>
      </c>
      <c r="Q17" s="73"/>
    </row>
    <row r="18" spans="1:256" s="52" customFormat="1" ht="9" customHeight="1">
      <c r="A18" s="51"/>
      <c r="B18" s="242" t="s">
        <v>6</v>
      </c>
      <c r="C18" s="224">
        <v>39769910868</v>
      </c>
      <c r="D18" s="224">
        <v>36693778684</v>
      </c>
      <c r="E18" s="224">
        <v>40193857836</v>
      </c>
      <c r="F18" s="224">
        <v>40799798690</v>
      </c>
      <c r="G18" s="224">
        <v>45994510025</v>
      </c>
      <c r="H18" s="224">
        <v>41540617999</v>
      </c>
      <c r="I18" s="224"/>
      <c r="J18" s="224"/>
      <c r="K18" s="224"/>
      <c r="L18" s="224"/>
      <c r="M18" s="224"/>
      <c r="N18" s="224"/>
      <c r="O18" s="224">
        <f t="shared" si="0"/>
        <v>244992474102</v>
      </c>
      <c r="P18" s="243">
        <v>394850602.86000001</v>
      </c>
      <c r="Q18" s="73"/>
    </row>
    <row r="19" spans="1:256" s="52" customFormat="1" ht="9" customHeight="1">
      <c r="A19" s="51"/>
      <c r="B19" s="240" t="s">
        <v>12</v>
      </c>
      <c r="C19" s="41">
        <v>3749230240</v>
      </c>
      <c r="D19" s="41">
        <v>3594741650</v>
      </c>
      <c r="E19" s="41">
        <v>3747329495</v>
      </c>
      <c r="F19" s="41">
        <v>3755208130</v>
      </c>
      <c r="G19" s="41">
        <v>4220151880</v>
      </c>
      <c r="H19" s="41">
        <v>3894702605</v>
      </c>
      <c r="I19" s="41"/>
      <c r="J19" s="41"/>
      <c r="K19" s="41"/>
      <c r="L19" s="41"/>
      <c r="M19" s="41"/>
      <c r="N19" s="41"/>
      <c r="O19" s="227">
        <f t="shared" si="0"/>
        <v>22961364000</v>
      </c>
      <c r="P19" s="241">
        <v>37001431.690000005</v>
      </c>
      <c r="Q19" s="73"/>
    </row>
    <row r="20" spans="1:256" s="52" customFormat="1" ht="9" customHeight="1">
      <c r="A20" s="51"/>
      <c r="B20" s="242" t="s">
        <v>13</v>
      </c>
      <c r="C20" s="224">
        <v>24106373820</v>
      </c>
      <c r="D20" s="224">
        <v>23294987825</v>
      </c>
      <c r="E20" s="224">
        <v>27185048880</v>
      </c>
      <c r="F20" s="224">
        <v>27806714795</v>
      </c>
      <c r="G20" s="224">
        <v>30085762455</v>
      </c>
      <c r="H20" s="224">
        <v>27174449405</v>
      </c>
      <c r="I20" s="224"/>
      <c r="J20" s="224"/>
      <c r="K20" s="224"/>
      <c r="L20" s="224"/>
      <c r="M20" s="224"/>
      <c r="N20" s="224"/>
      <c r="O20" s="224">
        <f t="shared" si="0"/>
        <v>159653337180</v>
      </c>
      <c r="P20" s="243">
        <v>257317145.60000002</v>
      </c>
      <c r="Q20" s="73"/>
    </row>
    <row r="21" spans="1:256" s="52" customFormat="1" ht="9" customHeight="1">
      <c r="A21" s="51"/>
      <c r="B21" s="240" t="s">
        <v>14</v>
      </c>
      <c r="C21" s="41">
        <v>14799969170</v>
      </c>
      <c r="D21" s="41">
        <v>15653296940</v>
      </c>
      <c r="E21" s="41">
        <v>16056703020</v>
      </c>
      <c r="F21" s="41">
        <v>15377600610</v>
      </c>
      <c r="G21" s="41">
        <v>16099090720</v>
      </c>
      <c r="H21" s="41">
        <v>14386869170</v>
      </c>
      <c r="I21" s="41"/>
      <c r="J21" s="41"/>
      <c r="K21" s="41"/>
      <c r="L21" s="41"/>
      <c r="M21" s="41"/>
      <c r="N21" s="41"/>
      <c r="O21" s="227">
        <f t="shared" si="0"/>
        <v>92373529630</v>
      </c>
      <c r="P21" s="241">
        <v>148832412.98000002</v>
      </c>
      <c r="Q21" s="73"/>
    </row>
    <row r="22" spans="1:256" s="52" customFormat="1" ht="9" customHeight="1">
      <c r="A22" s="51"/>
      <c r="B22" s="242" t="s">
        <v>38</v>
      </c>
      <c r="C22" s="224">
        <v>6989807395</v>
      </c>
      <c r="D22" s="224">
        <v>6809763462</v>
      </c>
      <c r="E22" s="224">
        <v>6842711017</v>
      </c>
      <c r="F22" s="224">
        <v>6434405382</v>
      </c>
      <c r="G22" s="224">
        <v>7041350131</v>
      </c>
      <c r="H22" s="224">
        <v>6724556091</v>
      </c>
      <c r="I22" s="224"/>
      <c r="J22" s="224"/>
      <c r="K22" s="224"/>
      <c r="L22" s="224"/>
      <c r="M22" s="224"/>
      <c r="N22" s="224"/>
      <c r="O22" s="224">
        <f t="shared" si="0"/>
        <v>40842593478</v>
      </c>
      <c r="P22" s="243">
        <v>65794381.290000007</v>
      </c>
      <c r="Q22" s="73"/>
    </row>
    <row r="23" spans="1:256" s="52" customFormat="1" ht="9" customHeight="1">
      <c r="A23" s="51"/>
      <c r="B23" s="240" t="s">
        <v>120</v>
      </c>
      <c r="C23" s="41">
        <v>2767702291</v>
      </c>
      <c r="D23" s="41">
        <v>2947365060</v>
      </c>
      <c r="E23" s="41">
        <v>2306460528</v>
      </c>
      <c r="F23" s="41">
        <v>2355746275</v>
      </c>
      <c r="G23" s="41">
        <v>2721159259</v>
      </c>
      <c r="H23" s="41">
        <v>2637760471</v>
      </c>
      <c r="I23" s="41"/>
      <c r="J23" s="41"/>
      <c r="K23" s="41"/>
      <c r="L23" s="41"/>
      <c r="M23" s="41"/>
      <c r="N23" s="41"/>
      <c r="O23" s="227">
        <f t="shared" si="0"/>
        <v>15736193884</v>
      </c>
      <c r="P23" s="241">
        <v>25351198.680000003</v>
      </c>
      <c r="Q23" s="73"/>
    </row>
    <row r="24" spans="1:256" s="52" customFormat="1" ht="9" customHeight="1">
      <c r="A24" s="51"/>
      <c r="B24" s="242" t="s">
        <v>118</v>
      </c>
      <c r="C24" s="224">
        <v>5520466150</v>
      </c>
      <c r="D24" s="224">
        <v>4969606970</v>
      </c>
      <c r="E24" s="224">
        <v>5626043870</v>
      </c>
      <c r="F24" s="224">
        <v>5426584870</v>
      </c>
      <c r="G24" s="224">
        <v>5840691500</v>
      </c>
      <c r="H24" s="224">
        <v>5260969130</v>
      </c>
      <c r="I24" s="224"/>
      <c r="J24" s="224"/>
      <c r="K24" s="224"/>
      <c r="L24" s="224"/>
      <c r="M24" s="224"/>
      <c r="N24" s="224"/>
      <c r="O24" s="224">
        <f t="shared" si="0"/>
        <v>32644362490</v>
      </c>
      <c r="P24" s="243">
        <v>52602643.359999992</v>
      </c>
      <c r="Q24" s="73"/>
    </row>
    <row r="25" spans="1:256" s="52" customFormat="1" ht="9" customHeight="1">
      <c r="A25" s="51"/>
      <c r="B25" s="240" t="s">
        <v>15</v>
      </c>
      <c r="C25" s="41">
        <v>16624049730</v>
      </c>
      <c r="D25" s="41">
        <v>15390918525</v>
      </c>
      <c r="E25" s="41">
        <v>17544287695</v>
      </c>
      <c r="F25" s="41">
        <v>18440517630</v>
      </c>
      <c r="G25" s="41">
        <v>19493333065</v>
      </c>
      <c r="H25" s="41">
        <v>18677321865</v>
      </c>
      <c r="I25" s="41"/>
      <c r="J25" s="41"/>
      <c r="K25" s="41"/>
      <c r="L25" s="41"/>
      <c r="M25" s="41"/>
      <c r="N25" s="41"/>
      <c r="O25" s="227">
        <f t="shared" si="0"/>
        <v>106170428510</v>
      </c>
      <c r="P25" s="241">
        <v>171095499.94</v>
      </c>
      <c r="Q25" s="73"/>
    </row>
    <row r="26" spans="1:256" s="52" customFormat="1" ht="9" customHeight="1">
      <c r="A26" s="51"/>
      <c r="B26" s="213" t="s">
        <v>7</v>
      </c>
      <c r="C26" s="143">
        <f t="shared" ref="C26:N26" si="1">SUM(C10:C25)</f>
        <v>304790119622</v>
      </c>
      <c r="D26" s="143">
        <f t="shared" si="1"/>
        <v>275676270379</v>
      </c>
      <c r="E26" s="143">
        <f t="shared" si="1"/>
        <v>296047393574</v>
      </c>
      <c r="F26" s="143">
        <f t="shared" si="1"/>
        <v>308294666343</v>
      </c>
      <c r="G26" s="143">
        <f t="shared" si="1"/>
        <v>344902971181</v>
      </c>
      <c r="H26" s="143">
        <f t="shared" si="1"/>
        <v>314868677671</v>
      </c>
      <c r="I26" s="143">
        <f t="shared" si="1"/>
        <v>0</v>
      </c>
      <c r="J26" s="143">
        <f t="shared" si="1"/>
        <v>0</v>
      </c>
      <c r="K26" s="143">
        <f t="shared" si="1"/>
        <v>0</v>
      </c>
      <c r="L26" s="143">
        <f t="shared" si="1"/>
        <v>0</v>
      </c>
      <c r="M26" s="143">
        <f t="shared" si="1"/>
        <v>0</v>
      </c>
      <c r="N26" s="143">
        <f t="shared" si="1"/>
        <v>0</v>
      </c>
      <c r="O26" s="143">
        <f>SUM(C26:N26)</f>
        <v>1844580098770</v>
      </c>
      <c r="P26" s="214">
        <f>SUM(P10:P25)</f>
        <v>2972933357.73</v>
      </c>
      <c r="Q26" s="73"/>
    </row>
    <row r="27" spans="1:256" s="55" customFormat="1" ht="18" customHeight="1">
      <c r="A27" s="54"/>
      <c r="B27" s="213" t="s">
        <v>8</v>
      </c>
      <c r="C27" s="143">
        <f t="shared" ref="C27:N27" si="2">ROUND(C26/C28,2)</f>
        <v>490876863.58999997</v>
      </c>
      <c r="D27" s="143">
        <f t="shared" si="2"/>
        <v>442059869.04000002</v>
      </c>
      <c r="E27" s="143">
        <f t="shared" si="2"/>
        <v>471035632.18000001</v>
      </c>
      <c r="F27" s="143">
        <f t="shared" si="2"/>
        <v>501514258.98000002</v>
      </c>
      <c r="G27" s="143">
        <f t="shared" si="2"/>
        <v>567651026.60000002</v>
      </c>
      <c r="H27" s="143">
        <f t="shared" si="2"/>
        <v>499795707.38</v>
      </c>
      <c r="I27" s="143">
        <f t="shared" si="2"/>
        <v>0</v>
      </c>
      <c r="J27" s="143">
        <f t="shared" si="2"/>
        <v>0</v>
      </c>
      <c r="K27" s="143">
        <f t="shared" si="2"/>
        <v>0</v>
      </c>
      <c r="L27" s="143">
        <f t="shared" si="2"/>
        <v>0</v>
      </c>
      <c r="M27" s="143">
        <f t="shared" si="2"/>
        <v>0</v>
      </c>
      <c r="N27" s="143">
        <f t="shared" si="2"/>
        <v>0</v>
      </c>
      <c r="O27" s="143">
        <f>SUM(C27:N27)</f>
        <v>2972933357.77</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620.90952380952388</v>
      </c>
      <c r="D28" s="216">
        <f>Visitas!D48</f>
        <v>623.61750000000006</v>
      </c>
      <c r="E28" s="216">
        <f>Visitas!E48</f>
        <v>628.50318181818193</v>
      </c>
      <c r="F28" s="216">
        <f>Visitas!F48</f>
        <v>614.7276190476191</v>
      </c>
      <c r="G28" s="216">
        <f>Visitas!G48</f>
        <v>607.59684210526325</v>
      </c>
      <c r="H28" s="216">
        <f>Visitas!H48</f>
        <v>629.99476190476173</v>
      </c>
      <c r="I28" s="216">
        <f>Visitas!I48</f>
        <v>1</v>
      </c>
      <c r="J28" s="216">
        <f>Visitas!J48</f>
        <v>1</v>
      </c>
      <c r="K28" s="216">
        <f>Visitas!K48</f>
        <v>1</v>
      </c>
      <c r="L28" s="216">
        <f>Visitas!L48</f>
        <v>1</v>
      </c>
      <c r="M28" s="216">
        <f>Visitas!M48</f>
        <v>1</v>
      </c>
      <c r="N28" s="216">
        <f>Visitas!N48</f>
        <v>1</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122</v>
      </c>
      <c r="C30" s="292"/>
      <c r="D30" s="292"/>
      <c r="E30" s="292"/>
      <c r="F30" s="292"/>
      <c r="G30" s="292"/>
      <c r="H30" s="292"/>
      <c r="I30" s="292"/>
      <c r="J30" s="292"/>
      <c r="K30" s="292"/>
      <c r="L30" s="292"/>
      <c r="M30" s="292"/>
      <c r="N30" s="292"/>
      <c r="O30" s="292"/>
      <c r="P30" s="293"/>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0.92759999999999998</v>
      </c>
      <c r="D32" s="107">
        <v>0.92789999999999995</v>
      </c>
      <c r="E32" s="107">
        <v>0.93089999999999995</v>
      </c>
      <c r="F32" s="107">
        <v>0.92979999999999996</v>
      </c>
      <c r="G32" s="107">
        <v>0.93</v>
      </c>
      <c r="H32" s="107">
        <v>0.92810000000000004</v>
      </c>
      <c r="I32" s="107"/>
      <c r="J32" s="107"/>
      <c r="K32" s="107"/>
      <c r="L32" s="107"/>
      <c r="M32" s="107"/>
      <c r="N32" s="107"/>
      <c r="O32" s="107">
        <v>0.92910000000000004</v>
      </c>
      <c r="P32" s="107">
        <v>0.9304</v>
      </c>
      <c r="Q32" s="16"/>
      <c r="R32" s="201"/>
    </row>
    <row r="33" spans="1:19" s="52" customFormat="1" ht="9" customHeight="1">
      <c r="A33" s="51"/>
      <c r="B33" s="132" t="s">
        <v>3</v>
      </c>
      <c r="C33" s="108">
        <v>0.93579999999999997</v>
      </c>
      <c r="D33" s="108">
        <v>0.93200000000000005</v>
      </c>
      <c r="E33" s="108">
        <v>0.93320000000000003</v>
      </c>
      <c r="F33" s="108">
        <v>0.93689999999999996</v>
      </c>
      <c r="G33" s="108">
        <v>0.93300000000000005</v>
      </c>
      <c r="H33" s="108">
        <v>0.93669999999999998</v>
      </c>
      <c r="I33" s="108"/>
      <c r="J33" s="108"/>
      <c r="K33" s="108"/>
      <c r="L33" s="108"/>
      <c r="M33" s="108"/>
      <c r="N33" s="108"/>
      <c r="O33" s="108">
        <v>0.93459999999999999</v>
      </c>
      <c r="P33" s="108">
        <v>0.93389999999999995</v>
      </c>
      <c r="R33" s="109"/>
      <c r="S33" s="109"/>
    </row>
    <row r="34" spans="1:19" s="52" customFormat="1" ht="9" customHeight="1">
      <c r="A34" s="51"/>
      <c r="B34" s="206" t="s">
        <v>76</v>
      </c>
      <c r="C34" s="107">
        <v>0.93969999999999998</v>
      </c>
      <c r="D34" s="107">
        <v>0.93159999999999998</v>
      </c>
      <c r="E34" s="107">
        <v>0.93220000000000003</v>
      </c>
      <c r="F34" s="107">
        <v>0.92959999999999998</v>
      </c>
      <c r="G34" s="107">
        <v>0.93289999999999995</v>
      </c>
      <c r="H34" s="107">
        <v>0.93320000000000003</v>
      </c>
      <c r="I34" s="107"/>
      <c r="J34" s="107"/>
      <c r="K34" s="107"/>
      <c r="L34" s="107"/>
      <c r="M34" s="107"/>
      <c r="N34" s="107"/>
      <c r="O34" s="107">
        <v>0.93340000000000001</v>
      </c>
      <c r="P34" s="107">
        <v>0.92969999999999997</v>
      </c>
      <c r="R34" s="109"/>
      <c r="S34" s="109"/>
    </row>
    <row r="35" spans="1:19" s="52" customFormat="1" ht="9" customHeight="1">
      <c r="A35" s="51"/>
      <c r="B35" s="132" t="s">
        <v>35</v>
      </c>
      <c r="C35" s="108">
        <v>0.92730000000000001</v>
      </c>
      <c r="D35" s="108">
        <v>0.92959999999999998</v>
      </c>
      <c r="E35" s="108">
        <v>0.93149999999999999</v>
      </c>
      <c r="F35" s="108">
        <v>0.92949999999999999</v>
      </c>
      <c r="G35" s="108">
        <v>0.9304</v>
      </c>
      <c r="H35" s="108">
        <v>0.9274</v>
      </c>
      <c r="I35" s="108"/>
      <c r="J35" s="108"/>
      <c r="K35" s="108"/>
      <c r="L35" s="108"/>
      <c r="M35" s="108"/>
      <c r="N35" s="108"/>
      <c r="O35" s="108">
        <v>0.92920000000000003</v>
      </c>
      <c r="P35" s="108">
        <v>0.92859999999999998</v>
      </c>
      <c r="R35" s="109"/>
      <c r="S35" s="109"/>
    </row>
    <row r="36" spans="1:19" s="52" customFormat="1" ht="9" customHeight="1">
      <c r="A36" s="51"/>
      <c r="B36" s="205" t="s">
        <v>104</v>
      </c>
      <c r="C36" s="107">
        <v>0.9375</v>
      </c>
      <c r="D36" s="107">
        <v>0.93730000000000002</v>
      </c>
      <c r="E36" s="167">
        <v>0.93679999999999997</v>
      </c>
      <c r="F36" s="107">
        <v>0.94110000000000005</v>
      </c>
      <c r="G36" s="107">
        <v>0.94279999999999997</v>
      </c>
      <c r="H36" s="107">
        <v>0.94359999999999999</v>
      </c>
      <c r="I36" s="107"/>
      <c r="J36" s="107"/>
      <c r="K36" s="107"/>
      <c r="L36" s="107"/>
      <c r="M36" s="107"/>
      <c r="N36" s="107"/>
      <c r="O36" s="107">
        <v>0.94010000000000005</v>
      </c>
      <c r="P36" s="107">
        <v>0.93930000000000002</v>
      </c>
      <c r="R36" s="109"/>
      <c r="S36" s="109"/>
    </row>
    <row r="37" spans="1:19" s="52" customFormat="1" ht="9" customHeight="1">
      <c r="A37" s="51"/>
      <c r="B37" s="132" t="s">
        <v>16</v>
      </c>
      <c r="C37" s="108">
        <v>0.94169999999999998</v>
      </c>
      <c r="D37" s="108">
        <v>0.94240000000000002</v>
      </c>
      <c r="E37" s="144">
        <v>0.94269999999999998</v>
      </c>
      <c r="F37" s="144">
        <v>0.94040000000000001</v>
      </c>
      <c r="G37" s="144">
        <v>0.93979999999999997</v>
      </c>
      <c r="H37" s="108">
        <v>0.9405</v>
      </c>
      <c r="I37" s="108"/>
      <c r="J37" s="108"/>
      <c r="K37" s="108"/>
      <c r="L37" s="108"/>
      <c r="M37" s="108"/>
      <c r="N37" s="108"/>
      <c r="O37" s="108">
        <v>0.94120000000000004</v>
      </c>
      <c r="P37" s="108">
        <v>0.94030000000000002</v>
      </c>
      <c r="R37" s="109"/>
      <c r="S37" s="109"/>
    </row>
    <row r="38" spans="1:19" s="52" customFormat="1" ht="9" customHeight="1">
      <c r="A38" s="51"/>
      <c r="B38" s="205" t="s">
        <v>4</v>
      </c>
      <c r="C38" s="107">
        <v>0.92490000000000006</v>
      </c>
      <c r="D38" s="107">
        <v>0.9204</v>
      </c>
      <c r="E38" s="107">
        <v>0.92610000000000003</v>
      </c>
      <c r="F38" s="107">
        <v>0.93120000000000003</v>
      </c>
      <c r="G38" s="107">
        <v>0.92530000000000001</v>
      </c>
      <c r="H38" s="107">
        <v>0.92300000000000004</v>
      </c>
      <c r="I38" s="107"/>
      <c r="J38" s="107"/>
      <c r="K38" s="107"/>
      <c r="L38" s="107"/>
      <c r="M38" s="107"/>
      <c r="N38" s="107"/>
      <c r="O38" s="107">
        <v>0.92520000000000002</v>
      </c>
      <c r="P38" s="107">
        <v>0.92679999999999996</v>
      </c>
      <c r="R38" s="109"/>
      <c r="S38" s="109"/>
    </row>
    <row r="39" spans="1:19" s="52" customFormat="1" ht="9" customHeight="1">
      <c r="A39" s="51"/>
      <c r="B39" s="132" t="s">
        <v>5</v>
      </c>
      <c r="C39" s="108">
        <v>0.9304</v>
      </c>
      <c r="D39" s="108">
        <v>0.93510000000000004</v>
      </c>
      <c r="E39" s="144">
        <v>0.93400000000000005</v>
      </c>
      <c r="F39" s="144">
        <v>0.9325</v>
      </c>
      <c r="G39" s="144">
        <v>0.93240000000000001</v>
      </c>
      <c r="H39" s="144">
        <v>0.93200000000000005</v>
      </c>
      <c r="I39" s="108"/>
      <c r="J39" s="108"/>
      <c r="K39" s="108"/>
      <c r="L39" s="108"/>
      <c r="M39" s="108"/>
      <c r="N39" s="108"/>
      <c r="O39" s="108">
        <v>0.93269999999999997</v>
      </c>
      <c r="P39" s="108">
        <v>0.93520000000000003</v>
      </c>
      <c r="R39" s="109"/>
      <c r="S39" s="109"/>
    </row>
    <row r="40" spans="1:19" s="52" customFormat="1" ht="9" customHeight="1">
      <c r="A40" s="51"/>
      <c r="B40" s="242" t="s">
        <v>6</v>
      </c>
      <c r="C40" s="107">
        <v>0.93679999999999997</v>
      </c>
      <c r="D40" s="107">
        <v>0.93710000000000004</v>
      </c>
      <c r="E40" s="225">
        <v>0.93830000000000002</v>
      </c>
      <c r="F40" s="225">
        <v>0.93940000000000001</v>
      </c>
      <c r="G40" s="225">
        <v>0.93389999999999995</v>
      </c>
      <c r="H40" s="107">
        <v>0.93710000000000004</v>
      </c>
      <c r="I40" s="107"/>
      <c r="J40" s="107"/>
      <c r="K40" s="107"/>
      <c r="L40" s="107"/>
      <c r="M40" s="107"/>
      <c r="N40" s="107"/>
      <c r="O40" s="107">
        <v>0.93700000000000006</v>
      </c>
      <c r="P40" s="107">
        <v>0.93679999999999997</v>
      </c>
      <c r="R40" s="109"/>
      <c r="S40" s="109"/>
    </row>
    <row r="41" spans="1:19" s="52" customFormat="1" ht="9" customHeight="1">
      <c r="A41" s="51"/>
      <c r="B41" s="240" t="s">
        <v>12</v>
      </c>
      <c r="C41" s="108">
        <v>0.93310000000000004</v>
      </c>
      <c r="D41" s="108">
        <v>0.93149999999999999</v>
      </c>
      <c r="E41" s="108">
        <v>0.93049999999999999</v>
      </c>
      <c r="F41" s="108">
        <v>0.93010000000000004</v>
      </c>
      <c r="G41" s="108">
        <v>0.93369999999999997</v>
      </c>
      <c r="H41" s="108">
        <v>0.9335</v>
      </c>
      <c r="I41" s="108"/>
      <c r="J41" s="108"/>
      <c r="K41" s="108"/>
      <c r="L41" s="108"/>
      <c r="M41" s="108"/>
      <c r="N41" s="108"/>
      <c r="O41" s="108">
        <v>0.93210000000000004</v>
      </c>
      <c r="P41" s="108">
        <v>0.93369999999999997</v>
      </c>
      <c r="R41" s="109"/>
      <c r="S41" s="109"/>
    </row>
    <row r="42" spans="1:19" s="52" customFormat="1" ht="9" customHeight="1">
      <c r="A42" s="51"/>
      <c r="B42" s="242" t="s">
        <v>13</v>
      </c>
      <c r="C42" s="107">
        <v>0.93969999999999998</v>
      </c>
      <c r="D42" s="107">
        <v>0.94520000000000004</v>
      </c>
      <c r="E42" s="107">
        <v>0.93910000000000005</v>
      </c>
      <c r="F42" s="107">
        <v>0.94040000000000001</v>
      </c>
      <c r="G42" s="107">
        <v>0.94179999999999997</v>
      </c>
      <c r="H42" s="107">
        <v>0.93820000000000003</v>
      </c>
      <c r="I42" s="107"/>
      <c r="J42" s="107"/>
      <c r="K42" s="107"/>
      <c r="L42" s="107"/>
      <c r="M42" s="107"/>
      <c r="N42" s="107"/>
      <c r="O42" s="107">
        <v>0.94069999999999998</v>
      </c>
      <c r="P42" s="107">
        <v>0.94069999999999998</v>
      </c>
      <c r="R42" s="109"/>
      <c r="S42" s="109"/>
    </row>
    <row r="43" spans="1:19" s="52" customFormat="1" ht="9" customHeight="1">
      <c r="A43" s="51"/>
      <c r="B43" s="240" t="s">
        <v>14</v>
      </c>
      <c r="C43" s="108">
        <v>0.94179999999999997</v>
      </c>
      <c r="D43" s="108">
        <v>0.9395</v>
      </c>
      <c r="E43" s="108">
        <v>0.94230000000000003</v>
      </c>
      <c r="F43" s="108">
        <v>0.93959999999999999</v>
      </c>
      <c r="G43" s="108">
        <v>0.94120000000000004</v>
      </c>
      <c r="H43" s="108">
        <v>0.93710000000000004</v>
      </c>
      <c r="I43" s="108"/>
      <c r="J43" s="108"/>
      <c r="K43" s="108"/>
      <c r="L43" s="108"/>
      <c r="M43" s="108"/>
      <c r="N43" s="108"/>
      <c r="O43" s="108">
        <v>0.94030000000000002</v>
      </c>
      <c r="P43" s="108">
        <v>0.94069999999999998</v>
      </c>
      <c r="R43" s="109"/>
      <c r="S43" s="109"/>
    </row>
    <row r="44" spans="1:19" s="52" customFormat="1" ht="9" customHeight="1">
      <c r="A44" s="51"/>
      <c r="B44" s="242" t="s">
        <v>38</v>
      </c>
      <c r="C44" s="107">
        <v>0.93510000000000004</v>
      </c>
      <c r="D44" s="107">
        <v>0.93330000000000002</v>
      </c>
      <c r="E44" s="107">
        <v>0.93669999999999998</v>
      </c>
      <c r="F44" s="107">
        <v>0.93069999999999997</v>
      </c>
      <c r="G44" s="107">
        <v>0.93359999999999999</v>
      </c>
      <c r="H44" s="107">
        <v>0.92979999999999996</v>
      </c>
      <c r="I44" s="107"/>
      <c r="J44" s="107"/>
      <c r="K44" s="107"/>
      <c r="L44" s="107"/>
      <c r="M44" s="107"/>
      <c r="N44" s="107"/>
      <c r="O44" s="107">
        <v>0.93320000000000003</v>
      </c>
      <c r="P44" s="107">
        <v>0.93340000000000001</v>
      </c>
      <c r="R44" s="109"/>
      <c r="S44" s="109"/>
    </row>
    <row r="45" spans="1:19" s="52" customFormat="1" ht="9" customHeight="1">
      <c r="A45" s="51"/>
      <c r="B45" s="240" t="s">
        <v>120</v>
      </c>
      <c r="C45" s="108">
        <v>0.93210000000000004</v>
      </c>
      <c r="D45" s="108">
        <v>0.93110000000000004</v>
      </c>
      <c r="E45" s="108">
        <v>0.92500000000000004</v>
      </c>
      <c r="F45" s="108">
        <v>0.92269999999999996</v>
      </c>
      <c r="G45" s="108">
        <v>0.93640000000000001</v>
      </c>
      <c r="H45" s="108">
        <v>0.93020000000000003</v>
      </c>
      <c r="I45" s="108"/>
      <c r="J45" s="108"/>
      <c r="K45" s="108"/>
      <c r="L45" s="108"/>
      <c r="M45" s="108"/>
      <c r="N45" s="108"/>
      <c r="O45" s="108">
        <v>0.92989999999999995</v>
      </c>
      <c r="P45" s="108">
        <v>0.9294</v>
      </c>
      <c r="R45" s="109"/>
      <c r="S45" s="109"/>
    </row>
    <row r="46" spans="1:19" s="52" customFormat="1" ht="9" customHeight="1">
      <c r="A46" s="51"/>
      <c r="B46" s="242" t="s">
        <v>118</v>
      </c>
      <c r="C46" s="107">
        <v>0.94540000000000002</v>
      </c>
      <c r="D46" s="107">
        <v>0.94730000000000003</v>
      </c>
      <c r="E46" s="107">
        <v>0.94320000000000004</v>
      </c>
      <c r="F46" s="107">
        <v>0.94359999999999999</v>
      </c>
      <c r="G46" s="107">
        <v>0.94340000000000002</v>
      </c>
      <c r="H46" s="107">
        <v>0.94340000000000002</v>
      </c>
      <c r="I46" s="107"/>
      <c r="J46" s="107"/>
      <c r="K46" s="107"/>
      <c r="L46" s="107"/>
      <c r="M46" s="107"/>
      <c r="N46" s="107"/>
      <c r="O46" s="107">
        <v>0.94430000000000003</v>
      </c>
      <c r="P46" s="107">
        <v>0.9456</v>
      </c>
      <c r="R46" s="109"/>
      <c r="S46" s="109"/>
    </row>
    <row r="47" spans="1:19" s="52" customFormat="1" ht="9" customHeight="1">
      <c r="A47" s="51"/>
      <c r="B47" s="240" t="s">
        <v>15</v>
      </c>
      <c r="C47" s="108">
        <v>0.93200000000000005</v>
      </c>
      <c r="D47" s="108">
        <v>0.93410000000000004</v>
      </c>
      <c r="E47" s="108">
        <v>0.93220000000000003</v>
      </c>
      <c r="F47" s="108">
        <v>0.93420000000000003</v>
      </c>
      <c r="G47" s="108">
        <v>0.93379999999999996</v>
      </c>
      <c r="H47" s="108">
        <v>0.93220000000000003</v>
      </c>
      <c r="I47" s="108"/>
      <c r="J47" s="108"/>
      <c r="K47" s="108"/>
      <c r="L47" s="108"/>
      <c r="M47" s="108"/>
      <c r="N47" s="108"/>
      <c r="O47" s="108">
        <v>0.93310000000000004</v>
      </c>
      <c r="P47" s="108">
        <v>0.93120000000000003</v>
      </c>
      <c r="R47" s="109"/>
      <c r="S47" s="109"/>
    </row>
    <row r="48" spans="1:19" s="52" customFormat="1" ht="9" customHeight="1">
      <c r="A48" s="51"/>
      <c r="B48" s="207" t="s">
        <v>2</v>
      </c>
      <c r="C48" s="111">
        <v>0.93740000000000001</v>
      </c>
      <c r="D48" s="111">
        <v>0.9375</v>
      </c>
      <c r="E48" s="129">
        <v>0.93769999999999998</v>
      </c>
      <c r="F48" s="129">
        <v>0.93789999999999996</v>
      </c>
      <c r="G48" s="129">
        <v>0.93710000000000004</v>
      </c>
      <c r="H48" s="129">
        <v>0.93730000000000002</v>
      </c>
      <c r="I48" s="111"/>
      <c r="J48" s="111"/>
      <c r="K48" s="111"/>
      <c r="L48" s="111"/>
      <c r="M48" s="111"/>
      <c r="N48" s="111"/>
      <c r="O48" s="111">
        <v>0.9375</v>
      </c>
      <c r="P48" s="111">
        <v>0.93700000000000006</v>
      </c>
      <c r="R48" s="109"/>
      <c r="S48" s="109"/>
    </row>
    <row r="49" spans="1:23" s="52" customFormat="1" ht="9" customHeight="1">
      <c r="A49" s="51"/>
      <c r="B49" s="208" t="s">
        <v>26</v>
      </c>
      <c r="C49" s="209">
        <f t="shared" ref="C49:P49" si="3">MAX(C32:C47)</f>
        <v>0.94540000000000002</v>
      </c>
      <c r="D49" s="209">
        <f t="shared" si="3"/>
        <v>0.94730000000000003</v>
      </c>
      <c r="E49" s="209">
        <f t="shared" si="3"/>
        <v>0.94320000000000004</v>
      </c>
      <c r="F49" s="209">
        <f t="shared" si="3"/>
        <v>0.94359999999999999</v>
      </c>
      <c r="G49" s="209">
        <f t="shared" si="3"/>
        <v>0.94340000000000002</v>
      </c>
      <c r="H49" s="209">
        <f t="shared" si="3"/>
        <v>0.94359999999999999</v>
      </c>
      <c r="I49" s="209">
        <f t="shared" si="3"/>
        <v>0</v>
      </c>
      <c r="J49" s="209">
        <f t="shared" si="3"/>
        <v>0</v>
      </c>
      <c r="K49" s="209">
        <f t="shared" si="3"/>
        <v>0</v>
      </c>
      <c r="L49" s="209">
        <f t="shared" si="3"/>
        <v>0</v>
      </c>
      <c r="M49" s="209">
        <f t="shared" si="3"/>
        <v>0</v>
      </c>
      <c r="N49" s="209">
        <f t="shared" si="3"/>
        <v>0</v>
      </c>
      <c r="O49" s="209">
        <f t="shared" si="3"/>
        <v>0.94430000000000003</v>
      </c>
      <c r="P49" s="210">
        <f t="shared" si="3"/>
        <v>0.9456</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71"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115" zoomScaleNormal="115" workbookViewId="0">
      <selection activeCell="O36" sqref="O36"/>
    </sheetView>
  </sheetViews>
  <sheetFormatPr baseColWidth="10" defaultColWidth="11.42578125" defaultRowHeight="14.25"/>
  <cols>
    <col min="1" max="1" width="4.140625" style="50" customWidth="1"/>
    <col min="2" max="2" width="25.7109375" style="17" customWidth="1"/>
    <col min="3" max="8" width="11.140625" style="17" bestFit="1" customWidth="1"/>
    <col min="9" max="14" width="11.140625"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23807682278</v>
      </c>
      <c r="D10" s="69">
        <f>+'Ingresos Brutos del Juego'!D26</f>
        <v>20445716084</v>
      </c>
      <c r="E10" s="69">
        <f>+'Ingresos Brutos del Juego'!E26</f>
        <v>23278487698</v>
      </c>
      <c r="F10" s="69">
        <f>+'Ingresos Brutos del Juego'!F26</f>
        <v>23793491319</v>
      </c>
      <c r="G10" s="69">
        <f>+'Ingresos Brutos del Juego'!G26</f>
        <v>26329387436</v>
      </c>
      <c r="H10" s="69">
        <f>+'Ingresos Brutos del Juego'!H26</f>
        <v>24086279790</v>
      </c>
      <c r="I10" s="69">
        <f>+'Ingresos Brutos del Juego'!I26</f>
        <v>0</v>
      </c>
      <c r="J10" s="69">
        <f>+'Ingresos Brutos del Juego'!J26</f>
        <v>0</v>
      </c>
      <c r="K10" s="69">
        <f>+'Ingresos Brutos del Juego'!K26</f>
        <v>0</v>
      </c>
      <c r="L10" s="69">
        <f>+'Ingresos Brutos del Juego'!L26</f>
        <v>0</v>
      </c>
      <c r="M10" s="69">
        <f>+'Ingresos Brutos del Juego'!M26</f>
        <v>0</v>
      </c>
      <c r="N10" s="69">
        <f>+'Ingresos Brutos del Juego'!N26</f>
        <v>0</v>
      </c>
      <c r="O10" s="69">
        <f>SUM(C10:N10)</f>
        <v>141741044605</v>
      </c>
      <c r="P10" s="54"/>
      <c r="Q10" s="54"/>
      <c r="R10" s="55"/>
    </row>
    <row r="11" spans="1:18" s="56" customFormat="1" ht="11.25" customHeight="1">
      <c r="A11" s="54"/>
      <c r="B11" s="103" t="s">
        <v>17</v>
      </c>
      <c r="C11" s="115">
        <f>+Impuestos!C26</f>
        <v>3976197628</v>
      </c>
      <c r="D11" s="115">
        <f>+Impuestos!D26</f>
        <v>3405181210</v>
      </c>
      <c r="E11" s="115">
        <f>+Impuestos!E26</f>
        <v>3876808202</v>
      </c>
      <c r="F11" s="115">
        <f>+Impuestos!F26</f>
        <v>3940743034</v>
      </c>
      <c r="G11" s="115">
        <f>+Impuestos!G26</f>
        <v>4357663156</v>
      </c>
      <c r="H11" s="115">
        <f>+Impuestos!H26</f>
        <v>3986221088</v>
      </c>
      <c r="I11" s="115">
        <f>+Impuestos!I26</f>
        <v>0</v>
      </c>
      <c r="J11" s="115">
        <f>+Impuestos!J26</f>
        <v>0</v>
      </c>
      <c r="K11" s="115">
        <f>+Impuestos!K26</f>
        <v>0</v>
      </c>
      <c r="L11" s="115">
        <f>+Impuestos!L26</f>
        <v>0</v>
      </c>
      <c r="M11" s="115">
        <f>+Impuestos!M26</f>
        <v>0</v>
      </c>
      <c r="N11" s="115">
        <f>+Impuestos!N26</f>
        <v>0</v>
      </c>
      <c r="O11" s="115">
        <f>SUM(C11:N11)</f>
        <v>23542814318</v>
      </c>
      <c r="P11" s="54"/>
      <c r="Q11" s="54"/>
      <c r="R11" s="55"/>
    </row>
    <row r="12" spans="1:18" s="56" customFormat="1" ht="11.25" customHeight="1">
      <c r="A12" s="54"/>
      <c r="B12" s="98" t="s">
        <v>18</v>
      </c>
      <c r="C12" s="39">
        <f>+Impuestos!C48</f>
        <v>3801226582</v>
      </c>
      <c r="D12" s="39">
        <f>+Impuestos!D48</f>
        <v>3264442063</v>
      </c>
      <c r="E12" s="39">
        <f>+Impuestos!E48</f>
        <v>3716733330</v>
      </c>
      <c r="F12" s="39">
        <f>+Impuestos!F48</f>
        <v>3798960800</v>
      </c>
      <c r="G12" s="39">
        <f>+Impuestos!G48</f>
        <v>4203851773</v>
      </c>
      <c r="H12" s="39">
        <f>+Impuestos!H48</f>
        <v>3845708538</v>
      </c>
      <c r="I12" s="39">
        <f>+Impuestos!I48</f>
        <v>0</v>
      </c>
      <c r="J12" s="39">
        <f>+Impuestos!J48</f>
        <v>0</v>
      </c>
      <c r="K12" s="39">
        <f>+Impuestos!K48</f>
        <v>0</v>
      </c>
      <c r="L12" s="39">
        <f>+Impuestos!L48</f>
        <v>0</v>
      </c>
      <c r="M12" s="39">
        <f>+Impuestos!M48</f>
        <v>0</v>
      </c>
      <c r="N12" s="39">
        <f>+Impuestos!N48</f>
        <v>0</v>
      </c>
      <c r="O12" s="39">
        <f>SUM(C12:N12)</f>
        <v>22630923086</v>
      </c>
      <c r="P12" s="54"/>
      <c r="Q12" s="54"/>
      <c r="R12" s="55"/>
    </row>
    <row r="13" spans="1:18" s="56" customFormat="1" ht="11.25" customHeight="1">
      <c r="A13" s="54"/>
      <c r="B13" s="128" t="s">
        <v>27</v>
      </c>
      <c r="C13" s="169">
        <f>+Visitas!C26</f>
        <v>472680</v>
      </c>
      <c r="D13" s="169">
        <f>+Visitas!D26</f>
        <v>452285</v>
      </c>
      <c r="E13" s="169">
        <f>+Visitas!E26</f>
        <v>409158</v>
      </c>
      <c r="F13" s="169">
        <f>+Visitas!F26</f>
        <v>426360</v>
      </c>
      <c r="G13" s="169">
        <f>+Visitas!G26</f>
        <v>493843</v>
      </c>
      <c r="H13" s="169">
        <f>+Visitas!H26</f>
        <v>431640</v>
      </c>
      <c r="I13" s="169">
        <f>+Visitas!I26</f>
        <v>0</v>
      </c>
      <c r="J13" s="169">
        <f>+Visitas!J26</f>
        <v>0</v>
      </c>
      <c r="K13" s="169">
        <f>+Visitas!K26</f>
        <v>0</v>
      </c>
      <c r="L13" s="169">
        <f>+Visitas!L26</f>
        <v>0</v>
      </c>
      <c r="M13" s="169">
        <f>+Visitas!M26</f>
        <v>0</v>
      </c>
      <c r="N13" s="169">
        <f>+Visitas!N26</f>
        <v>0</v>
      </c>
      <c r="O13" s="126">
        <f>SUM(C13:N13)</f>
        <v>2685966</v>
      </c>
      <c r="P13" s="54"/>
      <c r="Q13" s="54"/>
      <c r="R13" s="55"/>
    </row>
    <row r="14" spans="1:18" s="56" customFormat="1" ht="11.25" customHeight="1">
      <c r="A14" s="54"/>
      <c r="B14" s="139" t="s">
        <v>9</v>
      </c>
      <c r="C14" s="170">
        <f>+Visitas!C46</f>
        <v>1429318146</v>
      </c>
      <c r="D14" s="170">
        <f>+Visitas!D46</f>
        <v>1362169350</v>
      </c>
      <c r="E14" s="170">
        <f>+Visitas!E46</f>
        <v>1233513172</v>
      </c>
      <c r="F14" s="170">
        <f>+Visitas!F46</f>
        <v>1290506450</v>
      </c>
      <c r="G14" s="170">
        <f>+Visitas!G46</f>
        <v>1503717364</v>
      </c>
      <c r="H14" s="170">
        <f>+Visitas!H46</f>
        <v>1322199648</v>
      </c>
      <c r="I14" s="170">
        <f>+Visitas!I46</f>
        <v>0</v>
      </c>
      <c r="J14" s="170">
        <f>+Visitas!J46</f>
        <v>0</v>
      </c>
      <c r="K14" s="170">
        <f>+Visitas!K46</f>
        <v>0</v>
      </c>
      <c r="L14" s="170">
        <f>+Visitas!L46</f>
        <v>0</v>
      </c>
      <c r="M14" s="170">
        <f>+Visitas!M46</f>
        <v>0</v>
      </c>
      <c r="N14" s="170">
        <f>+Visitas!N46</f>
        <v>0</v>
      </c>
      <c r="O14" s="127">
        <f>SUM(C14:N14)</f>
        <v>8141424130</v>
      </c>
      <c r="P14" s="54"/>
      <c r="Q14" s="54"/>
      <c r="R14" s="55"/>
    </row>
    <row r="15" spans="1:18" s="56" customFormat="1" ht="11.25" customHeight="1">
      <c r="A15" s="54"/>
      <c r="B15" s="145" t="s">
        <v>10</v>
      </c>
      <c r="C15" s="168">
        <f>+Visitas!C69</f>
        <v>50367.44</v>
      </c>
      <c r="D15" s="168">
        <f>+Visitas!D69</f>
        <v>45205.38</v>
      </c>
      <c r="E15" s="168">
        <f>+Visitas!E69</f>
        <v>56893.64</v>
      </c>
      <c r="F15" s="168">
        <f>+Visitas!F69</f>
        <v>55806.11</v>
      </c>
      <c r="G15" s="168">
        <f>+Visitas!G69</f>
        <v>53315.3</v>
      </c>
      <c r="H15" s="168">
        <f>+Visitas!H69</f>
        <v>55801.78</v>
      </c>
      <c r="I15" s="168">
        <f>+Visitas!I69</f>
        <v>0</v>
      </c>
      <c r="J15" s="168">
        <f>+Visitas!J69</f>
        <v>0</v>
      </c>
      <c r="K15" s="168">
        <f>+Visitas!K69</f>
        <v>0</v>
      </c>
      <c r="L15" s="168">
        <f>+Visitas!L69</f>
        <v>0</v>
      </c>
      <c r="M15" s="168">
        <f>+Visitas!M69</f>
        <v>0</v>
      </c>
      <c r="N15" s="168">
        <f>+Visitas!N69</f>
        <v>0</v>
      </c>
      <c r="O15" s="133">
        <f>+O10/O13</f>
        <v>52770.974988142072</v>
      </c>
      <c r="P15" s="54"/>
      <c r="Q15" s="54"/>
      <c r="R15" s="55"/>
    </row>
    <row r="16" spans="1:18" s="56" customFormat="1" ht="11.25" customHeight="1">
      <c r="A16" s="54"/>
      <c r="B16" s="172" t="s">
        <v>85</v>
      </c>
      <c r="C16" s="171">
        <f>+'Retorno Máquinas'!C48</f>
        <v>0.93740000000000001</v>
      </c>
      <c r="D16" s="171">
        <v>0.9375</v>
      </c>
      <c r="E16" s="171">
        <v>0.93769999999999998</v>
      </c>
      <c r="F16" s="171">
        <v>0.93789999999999996</v>
      </c>
      <c r="G16" s="171">
        <v>0.93710000000000004</v>
      </c>
      <c r="H16" s="171">
        <v>0.93730000000000002</v>
      </c>
      <c r="I16" s="171"/>
      <c r="J16" s="171"/>
      <c r="K16" s="171"/>
      <c r="L16" s="171"/>
      <c r="M16" s="171"/>
      <c r="N16" s="171"/>
      <c r="O16" s="171">
        <v>0.9375</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38343239.014809303</v>
      </c>
      <c r="D20" s="130">
        <f>+'Ingresos Brutos del Juego'!D27</f>
        <v>32785667.631200213</v>
      </c>
      <c r="E20" s="130">
        <f>+'Ingresos Brutos del Juego'!E27</f>
        <v>37037979.076984487</v>
      </c>
      <c r="F20" s="130">
        <f>+'Ingresos Brutos del Juego'!F27</f>
        <v>38705746.385468438</v>
      </c>
      <c r="G20" s="130">
        <f>+'Ingresos Brutos del Juego'!G27</f>
        <v>43333647.595618278</v>
      </c>
      <c r="H20" s="130">
        <f>+'Ingresos Brutos del Juego'!H27</f>
        <v>38232508.024632111</v>
      </c>
      <c r="I20" s="130">
        <f>+'Ingresos Brutos del Juego'!I27</f>
        <v>0</v>
      </c>
      <c r="J20" s="130">
        <f>+'Ingresos Brutos del Juego'!J27</f>
        <v>0</v>
      </c>
      <c r="K20" s="130">
        <f>+'Ingresos Brutos del Juego'!K27</f>
        <v>0</v>
      </c>
      <c r="L20" s="130">
        <f>+'Ingresos Brutos del Juego'!L27</f>
        <v>0</v>
      </c>
      <c r="M20" s="130">
        <f>+'Ingresos Brutos del Juego'!M27</f>
        <v>0</v>
      </c>
      <c r="N20" s="130">
        <f>+'Ingresos Brutos del Juego'!N27</f>
        <v>0</v>
      </c>
      <c r="O20" s="131">
        <f>SUM(C20:N20)</f>
        <v>228438787.72871286</v>
      </c>
      <c r="P20" s="54"/>
      <c r="Q20" s="65"/>
      <c r="R20" s="55"/>
    </row>
    <row r="21" spans="1:18" s="56" customFormat="1" ht="11.25" customHeight="1">
      <c r="A21" s="54"/>
      <c r="B21" s="132" t="s">
        <v>17</v>
      </c>
      <c r="C21" s="112">
        <f>+Impuestos!C27</f>
        <v>6403827.7325889049</v>
      </c>
      <c r="D21" s="112">
        <f>+Impuestos!D27</f>
        <v>5460368.2706145989</v>
      </c>
      <c r="E21" s="112">
        <f>+Impuestos!E27</f>
        <v>6168319.1336993296</v>
      </c>
      <c r="F21" s="112">
        <f>+Impuestos!F27</f>
        <v>6410551.4570913324</v>
      </c>
      <c r="G21" s="112">
        <f>+Impuestos!G27</f>
        <v>7171964.7865534099</v>
      </c>
      <c r="H21" s="112">
        <f>+Impuestos!H27</f>
        <v>6327387.6689828886</v>
      </c>
      <c r="I21" s="112">
        <f>+Impuestos!I27</f>
        <v>0</v>
      </c>
      <c r="J21" s="112">
        <f>+Impuestos!J27</f>
        <v>0</v>
      </c>
      <c r="K21" s="112">
        <f>+Impuestos!K27</f>
        <v>0</v>
      </c>
      <c r="L21" s="112">
        <f>+Impuestos!L27</f>
        <v>0</v>
      </c>
      <c r="M21" s="112">
        <f>+Impuestos!M27</f>
        <v>0</v>
      </c>
      <c r="N21" s="112">
        <f>+Impuestos!N27</f>
        <v>0</v>
      </c>
      <c r="O21" s="133">
        <f>SUM(C21:N21)</f>
        <v>37942419.049530461</v>
      </c>
      <c r="P21" s="54"/>
      <c r="Q21" s="54"/>
      <c r="R21" s="55"/>
    </row>
    <row r="22" spans="1:18" s="56" customFormat="1" ht="11.25" customHeight="1">
      <c r="A22" s="54"/>
      <c r="B22" s="134" t="s">
        <v>18</v>
      </c>
      <c r="C22" s="135">
        <f>+Impuestos!C49</f>
        <v>6122029.7583422158</v>
      </c>
      <c r="D22" s="135">
        <f>+Impuestos!D49</f>
        <v>5234686.4271769151</v>
      </c>
      <c r="E22" s="135">
        <f>+Impuestos!E49</f>
        <v>5913626.9115582686</v>
      </c>
      <c r="F22" s="135">
        <f>+Impuestos!F49</f>
        <v>6179909.0886556022</v>
      </c>
      <c r="G22" s="135">
        <f>+Impuestos!G49</f>
        <v>6918817.6792263556</v>
      </c>
      <c r="H22" s="135">
        <f>+Impuestos!H49</f>
        <v>6104350.020899646</v>
      </c>
      <c r="I22" s="135">
        <f>+Impuestos!I49</f>
        <v>0</v>
      </c>
      <c r="J22" s="135">
        <f>+Impuestos!J49</f>
        <v>0</v>
      </c>
      <c r="K22" s="135">
        <f>+Impuestos!K49</f>
        <v>0</v>
      </c>
      <c r="L22" s="135">
        <f>+Impuestos!L49</f>
        <v>0</v>
      </c>
      <c r="M22" s="135">
        <f>+Impuestos!M49</f>
        <v>0</v>
      </c>
      <c r="N22" s="135">
        <f>+Impuestos!N49</f>
        <v>0</v>
      </c>
      <c r="O22" s="142">
        <f>SUM(C22:N22)</f>
        <v>36473419.885859005</v>
      </c>
      <c r="P22" s="54"/>
      <c r="Q22" s="54"/>
      <c r="R22" s="55"/>
    </row>
    <row r="23" spans="1:18" s="56" customFormat="1" ht="11.25" customHeight="1">
      <c r="A23" s="54"/>
      <c r="B23" s="132" t="s">
        <v>27</v>
      </c>
      <c r="C23" s="169">
        <f t="shared" ref="C23:H23" si="0">+C13</f>
        <v>472680</v>
      </c>
      <c r="D23" s="169">
        <f t="shared" si="0"/>
        <v>452285</v>
      </c>
      <c r="E23" s="169">
        <f t="shared" si="0"/>
        <v>409158</v>
      </c>
      <c r="F23" s="169">
        <f t="shared" si="0"/>
        <v>426360</v>
      </c>
      <c r="G23" s="169">
        <f t="shared" si="0"/>
        <v>493843</v>
      </c>
      <c r="H23" s="169">
        <f t="shared" si="0"/>
        <v>431640</v>
      </c>
      <c r="I23" s="169">
        <f t="shared" ref="I23:J23" si="1">+I13</f>
        <v>0</v>
      </c>
      <c r="J23" s="169">
        <f t="shared" si="1"/>
        <v>0</v>
      </c>
      <c r="K23" s="169">
        <f t="shared" ref="K23:L23" si="2">+K13</f>
        <v>0</v>
      </c>
      <c r="L23" s="169">
        <f t="shared" si="2"/>
        <v>0</v>
      </c>
      <c r="M23" s="169">
        <f t="shared" ref="M23:N23" si="3">+M13</f>
        <v>0</v>
      </c>
      <c r="N23" s="169">
        <f t="shared" si="3"/>
        <v>0</v>
      </c>
      <c r="O23" s="133">
        <f>SUM(C23:N23)</f>
        <v>2685966</v>
      </c>
      <c r="P23" s="54"/>
      <c r="Q23" s="54"/>
      <c r="R23" s="55"/>
    </row>
    <row r="24" spans="1:18" s="56" customFormat="1" ht="11.25" customHeight="1">
      <c r="A24" s="54"/>
      <c r="B24" s="141" t="s">
        <v>9</v>
      </c>
      <c r="C24" s="70">
        <f>+Visitas!C47</f>
        <v>2301974.9113052278</v>
      </c>
      <c r="D24" s="70">
        <f>+Visitas!D47</f>
        <v>2184302.6374340039</v>
      </c>
      <c r="E24" s="70">
        <f>+Visitas!E47</f>
        <v>1962620.4093853575</v>
      </c>
      <c r="F24" s="70">
        <f>+Visitas!F47</f>
        <v>2099314.2491293084</v>
      </c>
      <c r="G24" s="70">
        <f>+Visitas!G47</f>
        <v>2474860.4005079539</v>
      </c>
      <c r="H24" s="70">
        <f>+Visitas!H47</f>
        <v>2098747.0498998864</v>
      </c>
      <c r="I24" s="70">
        <f>+Visitas!I47</f>
        <v>0</v>
      </c>
      <c r="J24" s="70">
        <f>+Visitas!J47</f>
        <v>0</v>
      </c>
      <c r="K24" s="70">
        <f>+Visitas!K47</f>
        <v>0</v>
      </c>
      <c r="L24" s="70">
        <f>+Visitas!L47</f>
        <v>0</v>
      </c>
      <c r="M24" s="70">
        <f>+Visitas!M47</f>
        <v>0</v>
      </c>
      <c r="N24" s="70">
        <f>+Visitas!N47</f>
        <v>0</v>
      </c>
      <c r="O24" s="127">
        <f>SUM(C24:N24)</f>
        <v>13121819.65766174</v>
      </c>
      <c r="P24" s="54"/>
      <c r="Q24" s="54"/>
      <c r="R24" s="55"/>
    </row>
    <row r="25" spans="1:18" s="56" customFormat="1" ht="11.25" customHeight="1">
      <c r="A25" s="54"/>
      <c r="B25" s="132" t="s">
        <v>10</v>
      </c>
      <c r="C25" s="136">
        <f>+Visitas!C70</f>
        <v>81.118807279643534</v>
      </c>
      <c r="D25" s="136">
        <f>+Visitas!D70</f>
        <v>72.488953565286408</v>
      </c>
      <c r="E25" s="136">
        <f>+Visitas!E70</f>
        <v>90.522437508452612</v>
      </c>
      <c r="F25" s="136">
        <f>+Visitas!F70</f>
        <v>90.781849181364095</v>
      </c>
      <c r="G25" s="136">
        <f>+Visitas!G70</f>
        <v>87.747822742573405</v>
      </c>
      <c r="H25" s="136">
        <f>+Visitas!H70</f>
        <v>88.574990419421496</v>
      </c>
      <c r="I25" s="136">
        <f>+Visitas!I70</f>
        <v>0</v>
      </c>
      <c r="J25" s="136">
        <f>+Visitas!J70</f>
        <v>0</v>
      </c>
      <c r="K25" s="136">
        <f>+Visitas!K70</f>
        <v>0</v>
      </c>
      <c r="L25" s="136">
        <f>+Visitas!L70</f>
        <v>0</v>
      </c>
      <c r="M25" s="136">
        <f>+Visitas!M70</f>
        <v>0</v>
      </c>
      <c r="N25" s="136">
        <f>+Visitas!N70</f>
        <v>0</v>
      </c>
      <c r="O25" s="137">
        <f>ROUND(+O20/O23,2)</f>
        <v>85.05</v>
      </c>
      <c r="P25" s="54"/>
      <c r="Q25" s="54"/>
      <c r="R25" s="55"/>
    </row>
    <row r="26" spans="1:18" s="56" customFormat="1" ht="11.25" customHeight="1">
      <c r="A26" s="54"/>
      <c r="B26" s="146" t="s">
        <v>85</v>
      </c>
      <c r="C26" s="149">
        <f t="shared" ref="C26" si="4">+C16</f>
        <v>0.93740000000000001</v>
      </c>
      <c r="D26" s="149">
        <v>0.9375</v>
      </c>
      <c r="E26" s="149">
        <v>0.93769999999999998</v>
      </c>
      <c r="F26" s="149">
        <v>0.93789999999999996</v>
      </c>
      <c r="G26" s="149">
        <v>0.93710000000000004</v>
      </c>
      <c r="H26" s="149">
        <v>0.93730000000000002</v>
      </c>
      <c r="I26" s="149"/>
      <c r="J26" s="149"/>
      <c r="K26" s="149"/>
      <c r="L26" s="149"/>
      <c r="M26" s="149"/>
      <c r="N26" s="149"/>
      <c r="O26" s="149">
        <v>0.9375</v>
      </c>
      <c r="P26" s="54"/>
      <c r="Q26" s="54"/>
      <c r="R26" s="55"/>
    </row>
    <row r="27" spans="1:18" s="56" customFormat="1" ht="11.25" customHeight="1">
      <c r="A27" s="54"/>
      <c r="B27" s="147" t="s">
        <v>31</v>
      </c>
      <c r="C27" s="148">
        <f>+C38</f>
        <v>620.90952380952388</v>
      </c>
      <c r="D27" s="148">
        <f t="shared" ref="D27:N27" si="5">+D38</f>
        <v>623.61750000000006</v>
      </c>
      <c r="E27" s="148">
        <f t="shared" si="5"/>
        <v>628.50318181818193</v>
      </c>
      <c r="F27" s="148">
        <f t="shared" si="5"/>
        <v>614.7276190476191</v>
      </c>
      <c r="G27" s="148">
        <f t="shared" si="5"/>
        <v>607.59684210526325</v>
      </c>
      <c r="H27" s="148">
        <f t="shared" si="5"/>
        <v>629.99476190476173</v>
      </c>
      <c r="I27" s="148">
        <f t="shared" si="5"/>
        <v>1</v>
      </c>
      <c r="J27" s="148">
        <f t="shared" si="5"/>
        <v>1</v>
      </c>
      <c r="K27" s="148">
        <f t="shared" si="5"/>
        <v>1</v>
      </c>
      <c r="L27" s="148">
        <f t="shared" si="5"/>
        <v>1</v>
      </c>
      <c r="M27" s="148">
        <f t="shared" si="5"/>
        <v>1</v>
      </c>
      <c r="N27" s="148">
        <f t="shared" si="5"/>
        <v>1</v>
      </c>
      <c r="O27" s="179"/>
      <c r="P27" s="54"/>
      <c r="Q27" s="54"/>
    </row>
    <row r="28" spans="1:18" ht="28.5" customHeight="1"/>
    <row r="29" spans="1:18" s="1" customFormat="1" ht="22.5" customHeight="1">
      <c r="A29" s="6"/>
      <c r="B29" s="295" t="s">
        <v>116</v>
      </c>
      <c r="C29" s="296"/>
      <c r="D29" s="296"/>
      <c r="E29" s="296"/>
      <c r="F29" s="296"/>
      <c r="G29" s="296"/>
      <c r="H29" s="296"/>
      <c r="I29" s="296"/>
      <c r="J29" s="296"/>
      <c r="K29" s="296"/>
      <c r="L29" s="296"/>
      <c r="M29" s="296"/>
      <c r="N29" s="296"/>
      <c r="O29" s="296"/>
      <c r="P29" s="296"/>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1430334900</v>
      </c>
      <c r="D31" s="173">
        <v>939424350</v>
      </c>
      <c r="E31" s="173">
        <v>1731976700</v>
      </c>
      <c r="F31" s="173">
        <v>1323289300</v>
      </c>
      <c r="G31" s="173">
        <v>1610126650</v>
      </c>
      <c r="H31" s="173">
        <v>1831196650</v>
      </c>
      <c r="I31" s="173"/>
      <c r="J31" s="173"/>
      <c r="K31" s="173"/>
      <c r="L31" s="173"/>
      <c r="M31" s="173"/>
      <c r="N31" s="174"/>
      <c r="O31" s="175">
        <f t="shared" ref="O31:O35" si="6">SUM(C31:N31)</f>
        <v>8866348550</v>
      </c>
      <c r="P31" s="175">
        <v>14275060.890000001</v>
      </c>
      <c r="Q31" s="6"/>
      <c r="R31" s="6"/>
    </row>
    <row r="32" spans="1:18" s="1" customFormat="1" ht="12" customHeight="1">
      <c r="A32" s="6"/>
      <c r="B32" s="96" t="s">
        <v>80</v>
      </c>
      <c r="C32" s="176">
        <v>3140603350</v>
      </c>
      <c r="D32" s="176">
        <v>2195775100</v>
      </c>
      <c r="E32" s="176">
        <v>3022736550</v>
      </c>
      <c r="F32" s="176">
        <v>3191789500</v>
      </c>
      <c r="G32" s="176">
        <v>2881285950</v>
      </c>
      <c r="H32" s="176">
        <v>2434422895</v>
      </c>
      <c r="I32" s="176"/>
      <c r="J32" s="176"/>
      <c r="K32" s="176"/>
      <c r="L32" s="176"/>
      <c r="M32" s="176"/>
      <c r="N32" s="177"/>
      <c r="O32" s="178">
        <f t="shared" si="6"/>
        <v>16866613345</v>
      </c>
      <c r="P32" s="178">
        <v>27187017.41</v>
      </c>
      <c r="Q32" s="6"/>
      <c r="R32" s="6"/>
    </row>
    <row r="33" spans="2:17" s="6" customFormat="1" ht="12" customHeight="1">
      <c r="B33" s="95" t="s">
        <v>81</v>
      </c>
      <c r="C33" s="173">
        <v>119465750</v>
      </c>
      <c r="D33" s="173">
        <v>70081650</v>
      </c>
      <c r="E33" s="173">
        <v>61446350</v>
      </c>
      <c r="F33" s="173">
        <v>111772300</v>
      </c>
      <c r="G33" s="173">
        <v>126487650</v>
      </c>
      <c r="H33" s="173">
        <v>63721700</v>
      </c>
      <c r="I33" s="173"/>
      <c r="J33" s="173"/>
      <c r="K33" s="173"/>
      <c r="L33" s="173"/>
      <c r="M33" s="173"/>
      <c r="N33" s="174"/>
      <c r="O33" s="175">
        <f t="shared" si="6"/>
        <v>552975400</v>
      </c>
      <c r="P33" s="175">
        <v>893697.27999999991</v>
      </c>
    </row>
    <row r="34" spans="2:17" s="6" customFormat="1" ht="12" customHeight="1">
      <c r="B34" s="97" t="s">
        <v>82</v>
      </c>
      <c r="C34" s="176">
        <v>19094198668</v>
      </c>
      <c r="D34" s="176">
        <v>17221920649</v>
      </c>
      <c r="E34" s="176">
        <v>18444225493</v>
      </c>
      <c r="F34" s="176">
        <v>19147484174</v>
      </c>
      <c r="G34" s="176">
        <v>21683261781</v>
      </c>
      <c r="H34" s="176">
        <v>19735842070</v>
      </c>
      <c r="I34" s="176"/>
      <c r="J34" s="176"/>
      <c r="K34" s="176"/>
      <c r="L34" s="176"/>
      <c r="M34" s="176"/>
      <c r="N34" s="177"/>
      <c r="O34" s="178">
        <f t="shared" si="6"/>
        <v>115326932835</v>
      </c>
      <c r="P34" s="178">
        <v>185876247.41</v>
      </c>
    </row>
    <row r="35" spans="2:17" s="6" customFormat="1" ht="12" customHeight="1">
      <c r="B35" s="95" t="s">
        <v>83</v>
      </c>
      <c r="C35" s="173">
        <v>23079610</v>
      </c>
      <c r="D35" s="173">
        <v>18514335</v>
      </c>
      <c r="E35" s="173">
        <v>18102605</v>
      </c>
      <c r="F35" s="173">
        <v>19156045</v>
      </c>
      <c r="G35" s="173">
        <v>28225405</v>
      </c>
      <c r="H35" s="173">
        <v>21096475</v>
      </c>
      <c r="I35" s="173"/>
      <c r="J35" s="173"/>
      <c r="K35" s="173"/>
      <c r="L35" s="173"/>
      <c r="M35" s="173"/>
      <c r="N35" s="174"/>
      <c r="O35" s="175">
        <f t="shared" si="6"/>
        <v>128174475</v>
      </c>
      <c r="P35" s="175">
        <v>206764.75</v>
      </c>
    </row>
    <row r="36" spans="2:17" s="6" customFormat="1" ht="18" customHeight="1">
      <c r="B36" s="180" t="s">
        <v>2</v>
      </c>
      <c r="C36" s="181">
        <f t="shared" ref="C36:D36" si="7">SUM(C31:C35)</f>
        <v>23807682278</v>
      </c>
      <c r="D36" s="181">
        <f t="shared" si="7"/>
        <v>20445716084</v>
      </c>
      <c r="E36" s="181">
        <f t="shared" ref="E36:J36" si="8">SUM(E31:E35)</f>
        <v>23278487698</v>
      </c>
      <c r="F36" s="181">
        <f t="shared" si="8"/>
        <v>23793491319</v>
      </c>
      <c r="G36" s="181">
        <f t="shared" si="8"/>
        <v>26329387436</v>
      </c>
      <c r="H36" s="181">
        <f t="shared" si="8"/>
        <v>24086279790</v>
      </c>
      <c r="I36" s="181">
        <f t="shared" si="8"/>
        <v>0</v>
      </c>
      <c r="J36" s="181">
        <f t="shared" si="8"/>
        <v>0</v>
      </c>
      <c r="K36" s="181">
        <f t="shared" ref="K36:L36" si="9">SUM(K31:K35)</f>
        <v>0</v>
      </c>
      <c r="L36" s="181">
        <f t="shared" si="9"/>
        <v>0</v>
      </c>
      <c r="M36" s="181">
        <f t="shared" ref="M36:N36" si="10">SUM(M31:M35)</f>
        <v>0</v>
      </c>
      <c r="N36" s="181">
        <f t="shared" si="10"/>
        <v>0</v>
      </c>
      <c r="O36" s="181">
        <f>SUM(C36:N36)</f>
        <v>141741044605</v>
      </c>
      <c r="P36" s="181">
        <f>SUM(P31:P35)</f>
        <v>228438787.74000001</v>
      </c>
    </row>
    <row r="37" spans="2:17" s="6" customFormat="1" ht="18" customHeight="1">
      <c r="B37" s="88" t="s">
        <v>8</v>
      </c>
      <c r="C37" s="88">
        <f t="shared" ref="C37:D37" si="11">C36/C38</f>
        <v>38343239.014809303</v>
      </c>
      <c r="D37" s="88">
        <f t="shared" si="11"/>
        <v>32785667.631200213</v>
      </c>
      <c r="E37" s="88">
        <f t="shared" ref="E37:N37" si="12">E36/E38</f>
        <v>37037979.076984487</v>
      </c>
      <c r="F37" s="88">
        <f t="shared" si="12"/>
        <v>38705746.385468438</v>
      </c>
      <c r="G37" s="88">
        <f t="shared" si="12"/>
        <v>43333647.595618278</v>
      </c>
      <c r="H37" s="88">
        <f t="shared" si="12"/>
        <v>38232508.024632111</v>
      </c>
      <c r="I37" s="88">
        <f t="shared" si="12"/>
        <v>0</v>
      </c>
      <c r="J37" s="88">
        <f t="shared" si="12"/>
        <v>0</v>
      </c>
      <c r="K37" s="88">
        <f t="shared" si="12"/>
        <v>0</v>
      </c>
      <c r="L37" s="88">
        <f t="shared" si="12"/>
        <v>0</v>
      </c>
      <c r="M37" s="88">
        <f t="shared" si="12"/>
        <v>0</v>
      </c>
      <c r="N37" s="88">
        <f t="shared" si="12"/>
        <v>0</v>
      </c>
      <c r="O37" s="181">
        <f>SUM(C37:N37)</f>
        <v>228438787.72871286</v>
      </c>
      <c r="P37" s="88"/>
    </row>
    <row r="38" spans="2:17" s="6" customFormat="1" ht="16.5" customHeight="1">
      <c r="B38" s="88" t="s">
        <v>30</v>
      </c>
      <c r="C38" s="106">
        <f>+'Retorno Máquinas'!C28</f>
        <v>620.90952380952388</v>
      </c>
      <c r="D38" s="106">
        <f>+'Retorno Máquinas'!D28</f>
        <v>623.61750000000006</v>
      </c>
      <c r="E38" s="106">
        <f>+'Retorno Máquinas'!E28</f>
        <v>628.50318181818193</v>
      </c>
      <c r="F38" s="106">
        <f>+'Retorno Máquinas'!F28</f>
        <v>614.7276190476191</v>
      </c>
      <c r="G38" s="106">
        <f>+'Retorno Máquinas'!G28</f>
        <v>607.59684210526325</v>
      </c>
      <c r="H38" s="106">
        <f>+'Retorno Máquinas'!H28</f>
        <v>629.99476190476173</v>
      </c>
      <c r="I38" s="106">
        <f>+'Retorno Máquinas'!I28</f>
        <v>1</v>
      </c>
      <c r="J38" s="106">
        <f>+'Retorno Máquinas'!J28</f>
        <v>1</v>
      </c>
      <c r="K38" s="106">
        <f>+'Retorno Máquinas'!K28</f>
        <v>1</v>
      </c>
      <c r="L38" s="106">
        <f>+'Retorno Máquinas'!L28</f>
        <v>1</v>
      </c>
      <c r="M38" s="106">
        <f>+'Retorno Máquinas'!M28</f>
        <v>1</v>
      </c>
      <c r="N38" s="106">
        <f>+'Retorno Máquinas'!N28</f>
        <v>1</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84</v>
      </c>
      <c r="C40" s="298"/>
      <c r="D40" s="298"/>
      <c r="E40" s="298"/>
      <c r="F40" s="298"/>
      <c r="G40" s="298"/>
      <c r="H40" s="298"/>
      <c r="I40" s="298"/>
      <c r="J40" s="298"/>
      <c r="K40" s="298"/>
      <c r="L40" s="298"/>
      <c r="M40" s="298"/>
      <c r="N40" s="298"/>
      <c r="O40" s="299"/>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6.0080000000000001E-2</v>
      </c>
      <c r="D42" s="107">
        <v>4.5949999999999998E-2</v>
      </c>
      <c r="E42" s="107">
        <v>7.4399999999999994E-2</v>
      </c>
      <c r="F42" s="107">
        <v>5.5620000000000003E-2</v>
      </c>
      <c r="G42" s="107">
        <v>6.1150000000000003E-2</v>
      </c>
      <c r="H42" s="107">
        <v>7.603E-2</v>
      </c>
      <c r="I42" s="107"/>
      <c r="J42" s="107"/>
      <c r="K42" s="107"/>
      <c r="L42" s="107"/>
      <c r="M42" s="107"/>
      <c r="N42" s="107"/>
      <c r="O42" s="107">
        <v>6.2553148064546107E-2</v>
      </c>
      <c r="P42" s="1"/>
      <c r="Q42" s="221"/>
    </row>
    <row r="43" spans="2:17" s="6" customFormat="1" ht="12" customHeight="1">
      <c r="B43" s="96" t="s">
        <v>80</v>
      </c>
      <c r="C43" s="108">
        <v>0.13192000000000001</v>
      </c>
      <c r="D43" s="108">
        <v>0.1074</v>
      </c>
      <c r="E43" s="108">
        <v>0.12984999999999999</v>
      </c>
      <c r="F43" s="108">
        <v>0.13414999999999999</v>
      </c>
      <c r="G43" s="108">
        <v>0.10943</v>
      </c>
      <c r="H43" s="108">
        <v>0.10106999999999999</v>
      </c>
      <c r="I43" s="108"/>
      <c r="J43" s="108"/>
      <c r="K43" s="108"/>
      <c r="L43" s="108"/>
      <c r="M43" s="108"/>
      <c r="N43" s="108"/>
      <c r="O43" s="108">
        <v>0.11899597178787139</v>
      </c>
      <c r="P43" s="1"/>
    </row>
    <row r="44" spans="2:17" s="6" customFormat="1" ht="12" customHeight="1">
      <c r="B44" s="95" t="s">
        <v>81</v>
      </c>
      <c r="C44" s="107">
        <v>5.0000000000000001E-3</v>
      </c>
      <c r="D44" s="107">
        <v>3.3999999999999998E-3</v>
      </c>
      <c r="E44" s="107">
        <v>2.5999999999999999E-3</v>
      </c>
      <c r="F44" s="107">
        <v>4.7000000000000002E-3</v>
      </c>
      <c r="G44" s="107">
        <v>4.7999999999999996E-3</v>
      </c>
      <c r="H44" s="107">
        <v>2.5999999999999999E-3</v>
      </c>
      <c r="I44" s="107"/>
      <c r="J44" s="107"/>
      <c r="K44" s="107"/>
      <c r="L44" s="107"/>
      <c r="M44" s="107"/>
      <c r="N44" s="107"/>
      <c r="O44" s="107">
        <v>3.901307497352065E-3</v>
      </c>
      <c r="P44" s="1"/>
    </row>
    <row r="45" spans="2:17" s="6" customFormat="1" ht="12" customHeight="1">
      <c r="B45" s="97" t="s">
        <v>82</v>
      </c>
      <c r="C45" s="108">
        <v>0.80201999999999996</v>
      </c>
      <c r="D45" s="108">
        <v>0.84231999999999996</v>
      </c>
      <c r="E45" s="108">
        <v>0.79232999999999998</v>
      </c>
      <c r="F45" s="108">
        <v>0.80474000000000001</v>
      </c>
      <c r="G45" s="108">
        <v>0.82354000000000005</v>
      </c>
      <c r="H45" s="108">
        <v>0.81938</v>
      </c>
      <c r="I45" s="108"/>
      <c r="J45" s="108"/>
      <c r="K45" s="108"/>
      <c r="L45" s="108"/>
      <c r="M45" s="108"/>
      <c r="N45" s="108"/>
      <c r="O45" s="108">
        <v>0.81364528641925771</v>
      </c>
      <c r="P45" s="1"/>
    </row>
    <row r="46" spans="2:17" s="6" customFormat="1" ht="12" customHeight="1">
      <c r="B46" s="95" t="s">
        <v>83</v>
      </c>
      <c r="C46" s="107">
        <v>9.7000000000000005E-4</v>
      </c>
      <c r="D46" s="107">
        <v>9.1E-4</v>
      </c>
      <c r="E46" s="107">
        <v>7.7999999999999999E-4</v>
      </c>
      <c r="F46" s="107">
        <v>8.0999999999999996E-4</v>
      </c>
      <c r="G46" s="107">
        <v>1.07E-3</v>
      </c>
      <c r="H46" s="107">
        <v>8.8000000000000003E-4</v>
      </c>
      <c r="I46" s="107"/>
      <c r="J46" s="107"/>
      <c r="K46" s="107"/>
      <c r="L46" s="107"/>
      <c r="M46" s="107"/>
      <c r="N46" s="107"/>
      <c r="O46" s="107">
        <v>9.0428623097277901E-4</v>
      </c>
      <c r="P46" s="1"/>
    </row>
    <row r="47" spans="2:17" s="6" customFormat="1" ht="18" customHeight="1">
      <c r="B47" s="164" t="s">
        <v>2</v>
      </c>
      <c r="C47" s="165">
        <f t="shared" ref="C47:N47" si="13">SUM(C42:C46)</f>
        <v>0.99999000000000005</v>
      </c>
      <c r="D47" s="165">
        <f t="shared" si="13"/>
        <v>0.99997999999999987</v>
      </c>
      <c r="E47" s="165">
        <f t="shared" si="13"/>
        <v>0.99995999999999996</v>
      </c>
      <c r="F47" s="165">
        <f t="shared" si="13"/>
        <v>1.0000200000000001</v>
      </c>
      <c r="G47" s="165">
        <f t="shared" si="13"/>
        <v>0.99999000000000005</v>
      </c>
      <c r="H47" s="165">
        <f t="shared" si="13"/>
        <v>0.99995999999999996</v>
      </c>
      <c r="I47" s="165">
        <f t="shared" si="13"/>
        <v>0</v>
      </c>
      <c r="J47" s="165">
        <f t="shared" si="13"/>
        <v>0</v>
      </c>
      <c r="K47" s="165">
        <f t="shared" si="13"/>
        <v>0</v>
      </c>
      <c r="L47" s="165">
        <f t="shared" si="13"/>
        <v>0</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2015-05-28T14:34:08Z</cp:lastPrinted>
  <dcterms:created xsi:type="dcterms:W3CDTF">2009-04-09T13:46:36Z</dcterms:created>
  <dcterms:modified xsi:type="dcterms:W3CDTF">2015-07-30T14:31:01Z</dcterms:modified>
</cp:coreProperties>
</file>