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Máquinas'!$A$1:$U$29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P36" i="4" l="1"/>
  <c r="G37" i="4"/>
  <c r="G27" i="7"/>
  <c r="G70" i="3"/>
  <c r="F70" i="3"/>
  <c r="E70" i="3"/>
  <c r="G47" i="3"/>
  <c r="G48" i="3"/>
  <c r="F37" i="4" l="1"/>
  <c r="F27" i="7"/>
  <c r="F47" i="3"/>
  <c r="E37" i="4" l="1"/>
  <c r="E20" i="4"/>
  <c r="E27" i="1"/>
  <c r="E27" i="7" l="1"/>
  <c r="E47" i="3"/>
  <c r="D70" i="3" l="1"/>
  <c r="D26" i="4"/>
  <c r="D27" i="7"/>
  <c r="D47" i="3"/>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I71" i="3"/>
  <c r="J71" i="3"/>
  <c r="K71" i="3"/>
  <c r="L71" i="3"/>
  <c r="M71" i="3"/>
  <c r="N71" i="3"/>
  <c r="D28" i="7"/>
  <c r="D25" i="4" l="1"/>
  <c r="E25" i="4"/>
  <c r="F25" i="4"/>
  <c r="G25" i="4"/>
  <c r="H25" i="4"/>
  <c r="I25" i="4"/>
  <c r="J25" i="4"/>
  <c r="K25" i="4"/>
  <c r="L25" i="4"/>
  <c r="M25" i="4"/>
  <c r="N25" i="4"/>
  <c r="D15" i="4" l="1"/>
  <c r="E15" i="4"/>
  <c r="F15" i="4"/>
  <c r="G15" i="4"/>
  <c r="H15" i="4"/>
  <c r="I15" i="4"/>
  <c r="J15" i="4"/>
  <c r="K15" i="4"/>
  <c r="L15" i="4"/>
  <c r="M15" i="4"/>
  <c r="N15" i="4"/>
  <c r="J26" i="7" l="1"/>
  <c r="K26" i="7"/>
  <c r="S11" i="8" l="1"/>
  <c r="S12" i="8"/>
  <c r="S13" i="8"/>
  <c r="S14" i="8"/>
  <c r="S15" i="8"/>
  <c r="S16" i="8"/>
  <c r="S17" i="8"/>
  <c r="S18" i="8"/>
  <c r="S19" i="8"/>
  <c r="S20" i="8"/>
  <c r="S21" i="8"/>
  <c r="S22" i="8"/>
  <c r="S23" i="8"/>
  <c r="S24" i="8"/>
  <c r="S25" i="8"/>
  <c r="S26" i="8"/>
  <c r="P27" i="8" l="1"/>
  <c r="H27" i="8"/>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I27" i="8"/>
  <c r="G47" i="4" l="1"/>
  <c r="G49" i="7"/>
  <c r="G26" i="7"/>
  <c r="O23" i="3"/>
  <c r="O43" i="3"/>
  <c r="O24" i="2"/>
  <c r="O23" i="2"/>
  <c r="O45" i="2"/>
  <c r="O23" i="1"/>
  <c r="F47" i="4" l="1"/>
  <c r="F49" i="7"/>
  <c r="F26" i="7"/>
  <c r="O44" i="3"/>
  <c r="O24" i="3"/>
  <c r="O46" i="2"/>
  <c r="O24" i="1"/>
  <c r="E47" i="4"/>
  <c r="E36" i="4"/>
  <c r="D49" i="7" l="1"/>
  <c r="E49" i="7"/>
  <c r="E27" i="8" l="1"/>
  <c r="C16" i="4" l="1"/>
  <c r="C26" i="4" s="1"/>
  <c r="C15" i="4"/>
  <c r="O49" i="7"/>
  <c r="C49" i="7"/>
  <c r="E28" i="2" l="1"/>
  <c r="F28" i="2"/>
  <c r="G28" i="2"/>
  <c r="H28" i="2"/>
  <c r="I28" i="2"/>
  <c r="J28" i="2"/>
  <c r="K28" i="2"/>
  <c r="L28" i="2"/>
  <c r="M28" i="2"/>
  <c r="N28" i="2"/>
  <c r="D28" i="2"/>
  <c r="C28" i="2"/>
  <c r="C48" i="3" s="1"/>
  <c r="J27" i="8"/>
  <c r="H71" i="3" l="1"/>
  <c r="J28" i="7"/>
  <c r="L50" i="2"/>
  <c r="M28" i="7"/>
  <c r="I28" i="7"/>
  <c r="F28" i="7"/>
  <c r="C50" i="2"/>
  <c r="D50" i="2"/>
  <c r="D71" i="3"/>
  <c r="C28" i="7"/>
  <c r="C38" i="4" s="1"/>
  <c r="C27" i="4" s="1"/>
  <c r="C71" i="3"/>
  <c r="C70" i="3" s="1"/>
  <c r="C25" i="4" s="1"/>
  <c r="K28" i="7"/>
  <c r="G28" i="7"/>
  <c r="G71" i="3"/>
  <c r="E28" i="7"/>
  <c r="E38" i="4" s="1"/>
  <c r="E71" i="3"/>
  <c r="N28" i="7"/>
  <c r="N38" i="4" s="1"/>
  <c r="H28" i="7"/>
  <c r="N50" i="2"/>
  <c r="J50" i="2"/>
  <c r="H50" i="2"/>
  <c r="F50" i="2"/>
  <c r="M50" i="2"/>
  <c r="K50" i="2"/>
  <c r="I50" i="2"/>
  <c r="G50" i="2"/>
  <c r="E50" i="2"/>
  <c r="L28" i="7" l="1"/>
  <c r="L38" i="4" s="1"/>
  <c r="F71" i="3"/>
  <c r="M38" i="4"/>
  <c r="N27" i="4"/>
  <c r="K38" i="4"/>
  <c r="H38" i="4"/>
  <c r="I38" i="4"/>
  <c r="J38" i="4"/>
  <c r="G38" i="4"/>
  <c r="H27" i="4"/>
  <c r="F38" i="4"/>
  <c r="E27" i="4"/>
  <c r="D36" i="4"/>
  <c r="D37" i="4" s="1"/>
  <c r="I27" i="4" l="1"/>
  <c r="G27" i="4"/>
  <c r="K27" i="4"/>
  <c r="M27" i="4"/>
  <c r="L27" i="4"/>
  <c r="J27" i="4"/>
  <c r="F27" i="4"/>
  <c r="D38" i="4"/>
  <c r="B70" i="12"/>
  <c r="D47" i="4" l="1"/>
  <c r="D27" i="4"/>
  <c r="C36" i="4"/>
  <c r="O36" i="4" s="1"/>
  <c r="O35" i="4"/>
  <c r="O34" i="4"/>
  <c r="O33" i="4"/>
  <c r="O32" i="4"/>
  <c r="O31" i="4"/>
  <c r="C37" i="4" l="1"/>
  <c r="O37" i="4" s="1"/>
  <c r="C47" i="4" l="1"/>
  <c r="B29" i="8"/>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H27" i="12"/>
  <c r="G27" i="12"/>
  <c r="F27" i="12"/>
  <c r="E27" i="12"/>
  <c r="D27" i="12"/>
  <c r="O26" i="2" l="1"/>
  <c r="R27" i="8" l="1"/>
  <c r="Q27" i="8"/>
  <c r="O27" i="8"/>
  <c r="N27" i="8"/>
  <c r="M27" i="8"/>
  <c r="L27" i="8"/>
  <c r="K27" i="8"/>
  <c r="G27" i="8"/>
  <c r="F27" i="8"/>
  <c r="D27" i="8"/>
  <c r="C27" i="8"/>
  <c r="S27" i="8" l="1"/>
  <c r="T15" i="8" s="1"/>
  <c r="J28" i="8"/>
  <c r="C28" i="8"/>
  <c r="M28" i="8"/>
  <c r="N28" i="8"/>
  <c r="R28" i="8"/>
  <c r="Q28" i="8"/>
  <c r="L28" i="8"/>
  <c r="D28" i="8"/>
  <c r="O28" i="8"/>
  <c r="K28" i="8"/>
  <c r="F28" i="8"/>
  <c r="N26" i="7"/>
  <c r="I28" i="8" l="1"/>
  <c r="T13" i="8"/>
  <c r="T25" i="8"/>
  <c r="G28" i="8"/>
  <c r="T18" i="8"/>
  <c r="T14" i="8"/>
  <c r="E28" i="8"/>
  <c r="T17" i="8"/>
  <c r="T20" i="8"/>
  <c r="T23" i="8"/>
  <c r="T19" i="8"/>
  <c r="T16" i="8"/>
  <c r="T12" i="8"/>
  <c r="T21" i="8"/>
  <c r="T24" i="8"/>
  <c r="T26" i="8"/>
  <c r="T22" i="8"/>
  <c r="T11" i="8"/>
  <c r="H28" i="8"/>
  <c r="P28" i="8"/>
  <c r="N13" i="4"/>
  <c r="N23" i="4" s="1"/>
  <c r="N48" i="2"/>
  <c r="N49" i="2" s="1"/>
  <c r="N26" i="2"/>
  <c r="N27" i="2" s="1"/>
  <c r="T27" i="8" l="1"/>
  <c r="S28" i="8"/>
  <c r="N24" i="4"/>
  <c r="N14" i="4"/>
  <c r="N22" i="4"/>
  <c r="N12" i="4"/>
  <c r="N21" i="4"/>
  <c r="N11" i="4"/>
  <c r="M26" i="7"/>
  <c r="M13" i="4"/>
  <c r="M23" i="4" s="1"/>
  <c r="M48" i="2"/>
  <c r="M49" i="2" s="1"/>
  <c r="M26" i="2"/>
  <c r="M27" i="2" s="1"/>
  <c r="M14" i="4" l="1"/>
  <c r="M24" i="4"/>
  <c r="M12" i="4"/>
  <c r="M22" i="4"/>
  <c r="M11" i="4"/>
  <c r="M21" i="4"/>
  <c r="L13" i="4"/>
  <c r="L23" i="4" s="1"/>
  <c r="L14" i="4" l="1"/>
  <c r="L24" i="4"/>
  <c r="L26" i="7"/>
  <c r="L48" i="2"/>
  <c r="P48" i="2"/>
  <c r="L26" i="2"/>
  <c r="L27" i="2" s="1"/>
  <c r="O25" i="1"/>
  <c r="O22" i="1"/>
  <c r="O21" i="1"/>
  <c r="O20" i="1"/>
  <c r="O19" i="1"/>
  <c r="O18" i="1"/>
  <c r="O17" i="1"/>
  <c r="O16" i="1"/>
  <c r="O15" i="1"/>
  <c r="O14" i="1"/>
  <c r="O13" i="1"/>
  <c r="O12" i="1"/>
  <c r="O11" i="1"/>
  <c r="O10" i="1"/>
  <c r="K13" i="4"/>
  <c r="K23" i="4" s="1"/>
  <c r="P26" i="2"/>
  <c r="K48" i="2"/>
  <c r="K49" i="2" s="1"/>
  <c r="K26" i="2"/>
  <c r="K27" i="2" s="1"/>
  <c r="K26" i="1"/>
  <c r="K27" i="1" s="1"/>
  <c r="J13" i="4"/>
  <c r="J23" i="4" s="1"/>
  <c r="O13" i="3"/>
  <c r="O14" i="3"/>
  <c r="J48" i="2"/>
  <c r="J49" i="2" s="1"/>
  <c r="J26" i="2"/>
  <c r="J27" i="2" s="1"/>
  <c r="I26" i="7"/>
  <c r="I13" i="4"/>
  <c r="I23" i="4" s="1"/>
  <c r="I48" i="2"/>
  <c r="I49" i="2" s="1"/>
  <c r="I26" i="2"/>
  <c r="I27" i="2" s="1"/>
  <c r="I26" i="1"/>
  <c r="I27" i="1" s="1"/>
  <c r="J26" i="1"/>
  <c r="J27" i="1" s="1"/>
  <c r="L26" i="1"/>
  <c r="L27" i="1" s="1"/>
  <c r="M26" i="1"/>
  <c r="M27" i="1" s="1"/>
  <c r="N26" i="1"/>
  <c r="N27" i="1" s="1"/>
  <c r="H26" i="7"/>
  <c r="H46" i="3"/>
  <c r="H26" i="3"/>
  <c r="H13" i="4" s="1"/>
  <c r="H23" i="4" s="1"/>
  <c r="H26" i="2"/>
  <c r="H27" i="2" s="1"/>
  <c r="H48" i="2"/>
  <c r="H49" i="2" s="1"/>
  <c r="H26" i="1"/>
  <c r="H27" i="1" s="1"/>
  <c r="E26" i="7"/>
  <c r="D26" i="7"/>
  <c r="C26" i="7"/>
  <c r="C27" i="7" s="1"/>
  <c r="D46" i="3"/>
  <c r="E46" i="3"/>
  <c r="F46" i="3"/>
  <c r="G46" i="3"/>
  <c r="G24" i="4" s="1"/>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F26" i="1"/>
  <c r="F27" i="1" s="1"/>
  <c r="G26" i="1"/>
  <c r="G27" i="1" s="1"/>
  <c r="G20" i="4" s="1"/>
  <c r="C26" i="1"/>
  <c r="O10" i="3"/>
  <c r="O25" i="3"/>
  <c r="O15" i="3"/>
  <c r="O16" i="3"/>
  <c r="O17" i="3"/>
  <c r="O18" i="3"/>
  <c r="O19" i="3"/>
  <c r="O20" i="3"/>
  <c r="O21" i="3"/>
  <c r="O22" i="3"/>
  <c r="O12" i="3"/>
  <c r="O11" i="3"/>
  <c r="P26" i="1"/>
  <c r="L12" i="4" l="1"/>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C21" i="4" l="1"/>
  <c r="O21" i="4" s="1"/>
  <c r="O27" i="2"/>
  <c r="O27" i="1"/>
  <c r="N20" i="4"/>
  <c r="O20" i="4" s="1"/>
  <c r="O25" i="4" s="1"/>
  <c r="O14" i="4"/>
  <c r="O10" i="4"/>
  <c r="O15" i="4" s="1"/>
  <c r="O47" i="3"/>
  <c r="O11" i="4"/>
  <c r="O12" i="4"/>
  <c r="O24" i="4"/>
  <c r="O49" i="2"/>
  <c r="L22" i="4"/>
  <c r="O22" i="4" s="1"/>
</calcChain>
</file>

<file path=xl/sharedStrings.xml><?xml version="1.0" encoding="utf-8"?>
<sst xmlns="http://schemas.openxmlformats.org/spreadsheetml/2006/main" count="621" uniqueCount="165">
  <si>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</si>
  <si>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</si>
  <si>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</si>
  <si>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</si>
  <si>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</si>
  <si>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</si>
  <si>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</si>
  <si>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</si>
  <si>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</si>
  <si>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</si>
  <si>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</si>
  <si>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</si>
  <si>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</si>
  <si>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</si>
  <si>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</si>
  <si>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</si>
  <si>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</si>
  <si>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</si>
  <si>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</si>
  <si>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</si>
  <si>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</si>
  <si>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</si>
  <si>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</si>
  <si>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</si>
  <si>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</si>
  <si>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</si>
  <si>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</si>
  <si>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</si>
  <si>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</si>
  <si>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</si>
  <si>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</si>
  <si>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</si>
  <si>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</si>
  <si>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</si>
  <si>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</si>
  <si>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</si>
  <si>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</si>
  <si>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</si>
  <si>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</si>
  <si>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</si>
  <si>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</si>
  <si>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</si>
  <si>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</si>
  <si>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</si>
  <si>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</si>
  <si>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</si>
  <si>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</si>
  <si>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</si>
  <si>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</si>
  <si>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</si>
  <si>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</si>
  <si>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</si>
  <si>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</si>
  <si>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</si>
  <si>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</si>
  <si>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</si>
  <si>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</si>
  <si>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</si>
  <si>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</si>
  <si>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</si>
  <si>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</si>
  <si>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</si>
  <si>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</si>
  <si>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</si>
  <si>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</si>
  <si>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</si>
  <si>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</si>
  <si>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</si>
  <si>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</si>
  <si>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</si>
  <si>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</si>
  <si>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</si>
  <si>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</si>
  <si>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</si>
  <si>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</si>
  <si>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</si>
  <si>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</si>
  <si>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</si>
  <si>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</si>
  <si>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</si>
  <si>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</si>
  <si>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</si>
  <si>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</si>
  <si>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</si>
  <si>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</si>
  <si>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</si>
  <si>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</si>
  <si>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</si>
  <si>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</si>
  <si>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</si>
  <si>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</si>
  <si>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</si>
  <si>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</si>
  <si>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</si>
  <si>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</si>
  <si>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</si>
  <si>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</si>
  <si>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</si>
  <si>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</si>
  <si>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</si>
  <si>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</si>
  <si>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</si>
  <si>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</si>
  <si>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</si>
  <si>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</si>
  <si>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</si>
  <si>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</si>
  <si>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</si>
  <si>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</si>
  <si>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</si>
  <si>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</si>
  <si>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</si>
  <si>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</si>
  <si>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</si>
  <si>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</si>
  <si>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</si>
  <si>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</si>
  <si>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</si>
  <si>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</si>
  <si>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</si>
  <si>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</si>
  <si>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</si>
  <si>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</si>
  <si>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</si>
  <si>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</si>
  <si>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</si>
  <si>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</si>
  <si>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</si>
  <si>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</si>
  <si>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</si>
  <si>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</si>
  <si>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</si>
  <si>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</si>
  <si>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</si>
  <si>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</si>
  <si>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</si>
  <si>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</si>
  <si>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</si>
  <si>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</si>
  <si>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</si>
  <si>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 xml:space="preserve">   Win y Participación por Categoría de Juego</t>
  </si>
  <si>
    <t>ARUZE</t>
  </si>
  <si>
    <t>USA-Australia</t>
  </si>
  <si>
    <t>SPIELO</t>
  </si>
  <si>
    <t>WMS</t>
  </si>
  <si>
    <t>Dreams Coyhaique</t>
  </si>
  <si>
    <t>Coyhaique</t>
  </si>
  <si>
    <t>Enjoy Chiloé</t>
  </si>
  <si>
    <t>Castro</t>
  </si>
  <si>
    <t>Elektroncek</t>
  </si>
  <si>
    <t>PORCENTAJE DE RETORNO REAL PROMEDIO A CLIENTES EN MÁQUINAS DE AZAR (%)</t>
  </si>
  <si>
    <t>El porcentaje de retorno real promedio a los jugadores es variable, por lo que nada garantiza que los retornos pasados se repitan en el futuro.</t>
  </si>
  <si>
    <t>Últimos 12 Meses</t>
  </si>
  <si>
    <t>Casino Techonology</t>
  </si>
  <si>
    <t>SHUFFLEMASTER</t>
  </si>
  <si>
    <t>Bulgaria</t>
  </si>
  <si>
    <t>Gasto Promedio Año 2014</t>
  </si>
  <si>
    <t>|</t>
  </si>
  <si>
    <t>OFERTA DE JUEGOS POR CATEGORIA,  EN LOS CASINOS EN OPERACIÓN - Mayo 2014</t>
  </si>
  <si>
    <t>Al 31-05-2014</t>
  </si>
  <si>
    <t>NUMERO DE MAQUINAS DE AZAR POR FABRICANTE Y PROCEDENCIA - Mayo 2014</t>
  </si>
  <si>
    <t>POSICIONES DE JUEGO, POR CATEGORIA DE JUEGO - Mayo 2014</t>
  </si>
  <si>
    <t>WIN DIARIO POR POSICION DE JUEGO ($), SEGUN CATEGORIA - Mayo 2014</t>
  </si>
  <si>
    <t>Win Mayo 2014 y posiciones de juego al 31-05-2014</t>
  </si>
  <si>
    <t>WIN DIARIO POR POSICION DE JUEGO (US$), SEGUN CATEGORIA - Mayo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</si>
</sst>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164" formatCode="_-* #,##0_-;\-* #,##0_-;_-* &quot;-&quot;_-;_-@_-"/>
    <numFmt numFmtId="165" formatCode="_-&quot;$&quot;\ * #,##0.00_-;\-&quot;$&quot;\ * #,##0.00_-;_-&quot;$&quot;\ * &quot;-&quot;??_-;_-@_-"/>
    <numFmt numFmtId="166" formatCode="_-* #,##0.00_-;\-* #,##0.00_-;_-* &quot;-&quot;??_-;_-@_-"/>
    <numFmt numFmtId="167" formatCode="_-* #,##0_-;\-* #,##0_-;_-* &quot;-&quot;??_-;_-@_-"/>
    <numFmt numFmtId="168" formatCode="#,##0.0"/>
    <numFmt numFmtId="169" formatCode="0.0%"/>
    <numFmt numFmtId="170" formatCode="_-* #,##0.0_-;\-* #,##0.0_-;_-* &quot;-&quot;??_-;_-@_-"/>
    <numFmt numFmtId="171" formatCode="_-* #,##0.0_-;\-* #,##0.0_-;_-* &quot;-&quot;?_-;_-@_-"/>
    <numFmt numFmtId="172" formatCode="0.0"/>
    <numFmt numFmtId="173" formatCode="_-* #,##0.0_-;\-* #,##0.0_-;_-* &quot;-&quot;_-;_-@_-"/>
    <numFmt numFmtId="174" formatCode="_-[$€-2]\ * #,##0.00_-;\-[$€-2]\ * #,##0.00_-;_-[$€-2]\ * \-??_-"/>
    <numFmt numFmtId="175" formatCode="_-* #,##0.00_-;\-* #,##0.00_-;_-* \-??_-;_-@_-"/>
    <numFmt numFmtId="176" formatCode="_(&quot;pta&quot;* #,##0.00_);_(&quot;pta&quot;* \(#,##0.00\);_(&quot;pta&quot;* &quot;-&quot;??_);_(@_)"/>
    <numFmt numFmtId="177" formatCode="_-[$€-2]\ * #,##0.00_-;\-[$€-2]\ * #,##0.00_-;_-[$€-2]\ * &quot;-&quot;??_-"/>
    <numFmt numFmtId="178" formatCode="_(* #,##0.00_);_(* \(#,##0.00\);_(* &quot;-&quot;??_);_(@_)"/>
    <numFmt numFmtId="179" formatCode="[$-F800]dddd\,\ mmmm\ dd\,\ yyyy"/>
    <numFmt numFmtId="180"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7" fontId="11" fillId="4" borderId="0" applyNumberFormat="0"/>
    <xf numFmtId="0" fontId="12" fillId="0" borderId="0" applyNumberFormat="0" applyFill="0" applyBorder="0" applyAlignment="0" applyProtection="0">
      <alignment vertical="top"/>
      <protection locked="0"/>
    </xf>
    <xf numFmtId="166"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4" fontId="39" fillId="0" borderId="0" applyFill="0" applyBorder="0" applyAlignment="0" applyProtection="0"/>
    <xf numFmtId="0" fontId="48" fillId="9" borderId="0" applyNumberFormat="0" applyBorder="0" applyAlignment="0" applyProtection="0"/>
    <xf numFmtId="175"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44" fontId="39" fillId="0" borderId="0" applyFont="0" applyFill="0" applyBorder="0" applyAlignment="0" applyProtection="0"/>
    <xf numFmtId="0" fontId="39" fillId="0" borderId="0"/>
    <xf numFmtId="166" fontId="39" fillId="0" borderId="0" applyFont="0" applyFill="0" applyBorder="0" applyAlignment="0" applyProtection="0"/>
    <xf numFmtId="176"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7" fontId="39"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5"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166" fontId="39" fillId="0" borderId="0" applyFont="0" applyFill="0" applyBorder="0" applyAlignment="0" applyProtection="0"/>
    <xf numFmtId="169"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8"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79"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5" fontId="39" fillId="0" borderId="0" applyFill="0" applyBorder="0" applyAlignment="0" applyProtection="0"/>
    <xf numFmtId="180"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164" fontId="21" fillId="2" borderId="9" xfId="2" applyNumberFormat="1" applyFont="1" applyFill="1" applyBorder="1" applyAlignment="1"/>
    <xf numFmtId="164" fontId="21" fillId="3" borderId="10" xfId="2" applyNumberFormat="1" applyFont="1" applyFill="1" applyBorder="1"/>
    <xf numFmtId="164" fontId="21" fillId="2" borderId="9" xfId="2" applyNumberFormat="1" applyFont="1" applyFill="1" applyBorder="1"/>
    <xf numFmtId="164" fontId="21" fillId="3" borderId="9" xfId="2" applyNumberFormat="1" applyFont="1" applyFill="1" applyBorder="1"/>
    <xf numFmtId="164" fontId="21" fillId="2" borderId="10" xfId="2" applyNumberFormat="1" applyFont="1" applyFill="1" applyBorder="1"/>
    <xf numFmtId="164" fontId="21" fillId="3" borderId="8" xfId="2" applyNumberFormat="1" applyFont="1" applyFill="1" applyBorder="1"/>
    <xf numFmtId="164"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164" fontId="23" fillId="3" borderId="12" xfId="0" applyNumberFormat="1" applyFont="1" applyFill="1" applyBorder="1"/>
    <xf numFmtId="164" fontId="23" fillId="3" borderId="1" xfId="0" applyNumberFormat="1" applyFont="1" applyFill="1" applyBorder="1"/>
    <xf numFmtId="164" fontId="23" fillId="3" borderId="2" xfId="0" applyNumberFormat="1" applyFont="1" applyFill="1" applyBorder="1"/>
    <xf numFmtId="0" fontId="3" fillId="0" borderId="5" xfId="0" applyFont="1" applyFill="1" applyBorder="1"/>
    <xf numFmtId="164"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7"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7"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164" fontId="23" fillId="3" borderId="23" xfId="0" applyNumberFormat="1" applyFont="1" applyFill="1" applyBorder="1"/>
    <xf numFmtId="164"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8" fontId="4" fillId="0" borderId="0" xfId="0" applyNumberFormat="1" applyFont="1"/>
    <xf numFmtId="164"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7"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7" fontId="33" fillId="4" borderId="0" xfId="3" applyFont="1" applyAlignment="1">
      <alignment vertical="center"/>
    </xf>
    <xf numFmtId="167" fontId="33" fillId="4" borderId="20" xfId="3" applyFont="1" applyBorder="1" applyAlignment="1">
      <alignment vertical="center"/>
    </xf>
    <xf numFmtId="167" fontId="33" fillId="4" borderId="21" xfId="3" applyFont="1" applyBorder="1" applyAlignment="1">
      <alignment vertical="center"/>
    </xf>
    <xf numFmtId="167" fontId="33" fillId="4" borderId="22" xfId="3" applyFont="1" applyBorder="1" applyAlignment="1">
      <alignment vertical="center"/>
    </xf>
    <xf numFmtId="167"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166" fontId="1" fillId="0" borderId="0" xfId="0" applyNumberFormat="1" applyFont="1"/>
    <xf numFmtId="166" fontId="33" fillId="4" borderId="0" xfId="3" applyNumberFormat="1" applyFont="1" applyAlignment="1">
      <alignment vertical="center"/>
    </xf>
    <xf numFmtId="169" fontId="23" fillId="3" borderId="2" xfId="6" applyNumberFormat="1" applyFont="1" applyFill="1" applyBorder="1" applyAlignment="1">
      <alignment horizontal="right"/>
    </xf>
    <xf numFmtId="169" fontId="23" fillId="2" borderId="2" xfId="6" applyNumberFormat="1" applyFont="1" applyFill="1" applyBorder="1" applyAlignment="1">
      <alignment horizontal="right"/>
    </xf>
    <xf numFmtId="9" fontId="24" fillId="3" borderId="0" xfId="6" applyFont="1" applyFill="1"/>
    <xf numFmtId="170" fontId="33" fillId="4" borderId="0" xfId="3" applyNumberFormat="1" applyFont="1" applyAlignment="1">
      <alignment vertical="center"/>
    </xf>
    <xf numFmtId="169" fontId="33" fillId="4" borderId="0" xfId="3" applyNumberFormat="1" applyFont="1" applyBorder="1" applyAlignment="1">
      <alignment vertical="center"/>
    </xf>
    <xf numFmtId="169" fontId="33" fillId="4" borderId="21" xfId="3" applyNumberFormat="1" applyFont="1" applyBorder="1" applyAlignment="1">
      <alignment vertical="center"/>
    </xf>
    <xf numFmtId="164" fontId="23" fillId="2" borderId="2" xfId="1" applyNumberFormat="1" applyFont="1" applyBorder="1" applyAlignment="1"/>
    <xf numFmtId="164" fontId="23" fillId="3" borderId="15" xfId="5" applyNumberFormat="1" applyFont="1" applyFill="1" applyBorder="1"/>
    <xf numFmtId="164" fontId="23" fillId="3" borderId="13" xfId="5" applyNumberFormat="1" applyFont="1" applyFill="1" applyBorder="1"/>
    <xf numFmtId="164" fontId="23" fillId="2" borderId="2" xfId="1" applyNumberFormat="1" applyFont="1" applyAlignment="1"/>
    <xf numFmtId="171" fontId="23" fillId="3" borderId="2" xfId="5" applyNumberFormat="1" applyFont="1" applyFill="1" applyBorder="1"/>
    <xf numFmtId="171" fontId="23" fillId="2" borderId="2" xfId="1" applyNumberFormat="1" applyFont="1" applyBorder="1" applyAlignment="1"/>
    <xf numFmtId="0" fontId="36" fillId="0" borderId="0" xfId="0" applyFont="1"/>
    <xf numFmtId="167" fontId="1" fillId="0" borderId="0" xfId="5" applyNumberFormat="1" applyFont="1"/>
    <xf numFmtId="172"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164" fontId="23" fillId="2" borderId="32" xfId="1" applyNumberFormat="1" applyFont="1" applyBorder="1" applyAlignment="1"/>
    <xf numFmtId="164" fontId="23" fillId="3" borderId="14" xfId="0" applyNumberFormat="1" applyFont="1" applyFill="1" applyBorder="1"/>
    <xf numFmtId="3" fontId="35" fillId="2" borderId="36" xfId="1" applyFont="1" applyBorder="1" applyAlignment="1">
      <alignment vertical="center"/>
    </xf>
    <xf numFmtId="169" fontId="33" fillId="4" borderId="0" xfId="3" applyNumberFormat="1" applyFont="1" applyBorder="1" applyAlignment="1">
      <alignment horizontal="right" vertical="center"/>
    </xf>
    <xf numFmtId="164" fontId="23" fillId="3" borderId="31" xfId="0" applyNumberFormat="1" applyFont="1" applyFill="1" applyBorder="1" applyAlignment="1"/>
    <xf numFmtId="164" fontId="23" fillId="3" borderId="32" xfId="0" applyNumberFormat="1" applyFont="1" applyFill="1" applyBorder="1"/>
    <xf numFmtId="3" fontId="35" fillId="2" borderId="15" xfId="1" applyFont="1" applyBorder="1" applyAlignment="1">
      <alignment vertical="center"/>
    </xf>
    <xf numFmtId="164" fontId="23" fillId="2" borderId="14" xfId="1" applyNumberFormat="1" applyFont="1" applyBorder="1" applyAlignment="1"/>
    <xf numFmtId="3" fontId="35" fillId="3" borderId="33" xfId="0" applyNumberFormat="1" applyFont="1" applyFill="1" applyBorder="1" applyAlignment="1">
      <alignment vertical="center"/>
    </xf>
    <xf numFmtId="164" fontId="23" fillId="3" borderId="34" xfId="0" applyNumberFormat="1" applyFont="1" applyFill="1" applyBorder="1" applyAlignment="1"/>
    <xf numFmtId="173" fontId="23" fillId="2" borderId="2" xfId="1" applyNumberFormat="1" applyFont="1" applyBorder="1" applyAlignment="1"/>
    <xf numFmtId="173"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164" fontId="23" fillId="3" borderId="35" xfId="0" applyNumberFormat="1" applyFont="1" applyFill="1" applyBorder="1"/>
    <xf numFmtId="9" fontId="33" fillId="4" borderId="21" xfId="3" applyNumberFormat="1" applyFont="1" applyBorder="1" applyAlignment="1">
      <alignment vertical="center"/>
    </xf>
    <xf numFmtId="167" fontId="33" fillId="4" borderId="0" xfId="3" applyNumberFormat="1" applyFont="1" applyBorder="1" applyAlignment="1">
      <alignment vertical="center"/>
    </xf>
    <xf numFmtId="9" fontId="33" fillId="4" borderId="22" xfId="3" applyNumberFormat="1" applyFont="1" applyBorder="1" applyAlignment="1">
      <alignment vertical="center"/>
    </xf>
    <xf numFmtId="169" fontId="23" fillId="3" borderId="2" xfId="5" applyNumberFormat="1" applyFont="1" applyFill="1" applyBorder="1"/>
    <xf numFmtId="169"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166" fontId="23" fillId="2" borderId="34" xfId="0" applyNumberFormat="1" applyFont="1" applyFill="1" applyBorder="1" applyAlignment="1"/>
    <xf numFmtId="169"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7" fontId="33" fillId="4" borderId="20" xfId="3" applyNumberFormat="1" applyFont="1" applyBorder="1" applyAlignment="1">
      <alignment vertical="center"/>
    </xf>
    <xf numFmtId="167"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9" fontId="23" fillId="3" borderId="2" xfId="0" applyNumberFormat="1" applyFont="1" applyFill="1" applyBorder="1"/>
    <xf numFmtId="164" fontId="23" fillId="2" borderId="17" xfId="1" applyNumberFormat="1" applyFont="1" applyBorder="1" applyAlignment="1"/>
    <xf numFmtId="164" fontId="23" fillId="2" borderId="51" xfId="1" applyNumberFormat="1" applyFont="1" applyBorder="1" applyAlignment="1"/>
    <xf numFmtId="164" fontId="23" fillId="3" borderId="17" xfId="0" applyNumberFormat="1" applyFont="1" applyFill="1" applyBorder="1"/>
    <xf numFmtId="169"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8" fontId="23" fillId="3" borderId="2" xfId="0" applyNumberFormat="1" applyFont="1" applyFill="1" applyBorder="1" applyAlignment="1">
      <alignment horizontal="center"/>
    </xf>
    <xf numFmtId="168" fontId="23" fillId="2" borderId="2" xfId="1" applyNumberFormat="1" applyFont="1" applyBorder="1" applyAlignment="1">
      <alignment horizontal="center"/>
    </xf>
    <xf numFmtId="168" fontId="33" fillId="4" borderId="21" xfId="3" applyNumberFormat="1" applyFont="1" applyBorder="1" applyAlignment="1">
      <alignment horizontal="center" vertical="center"/>
    </xf>
    <xf numFmtId="168"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8" fontId="23" fillId="3" borderId="16" xfId="1" applyNumberFormat="1" applyFont="1" applyFill="1" applyBorder="1" applyAlignment="1">
      <alignment horizontal="center"/>
    </xf>
    <xf numFmtId="168" fontId="23" fillId="3" borderId="16" xfId="0" applyNumberFormat="1" applyFont="1" applyFill="1" applyBorder="1" applyAlignment="1">
      <alignment horizontal="center"/>
    </xf>
    <xf numFmtId="168" fontId="33" fillId="3" borderId="0" xfId="3" applyNumberFormat="1" applyFont="1" applyFill="1" applyBorder="1" applyAlignment="1">
      <alignment horizontal="center" vertical="center"/>
    </xf>
    <xf numFmtId="166" fontId="33" fillId="4" borderId="0" xfId="3" applyNumberFormat="1" applyFont="1" applyBorder="1" applyAlignment="1">
      <alignment vertical="center"/>
    </xf>
    <xf numFmtId="9" fontId="33" fillId="4" borderId="17" xfId="3" applyNumberFormat="1" applyFont="1" applyBorder="1" applyAlignment="1">
      <alignment vertical="center"/>
    </xf>
    <xf numFmtId="169" fontId="24" fillId="0" borderId="0" xfId="5" applyNumberFormat="1" applyFont="1"/>
    <xf numFmtId="167"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9" fontId="33" fillId="4" borderId="58" xfId="3" applyNumberFormat="1" applyFont="1" applyBorder="1" applyAlignment="1">
      <alignment vertical="center"/>
    </xf>
    <xf numFmtId="169" fontId="33" fillId="4" borderId="59" xfId="3" applyNumberFormat="1" applyFont="1" applyBorder="1" applyAlignment="1">
      <alignment vertical="center"/>
    </xf>
    <xf numFmtId="164" fontId="23" fillId="3" borderId="14" xfId="5" applyNumberFormat="1" applyFont="1" applyFill="1" applyBorder="1"/>
    <xf numFmtId="164" fontId="23" fillId="2" borderId="14" xfId="5" applyNumberFormat="1" applyFont="1" applyFill="1" applyBorder="1" applyAlignment="1"/>
    <xf numFmtId="167" fontId="33" fillId="4" borderId="28" xfId="3" applyNumberFormat="1" applyFont="1" applyBorder="1" applyAlignment="1">
      <alignment vertical="center"/>
    </xf>
    <xf numFmtId="167" fontId="33" fillId="4" borderId="29" xfId="3" applyNumberFormat="1" applyFont="1" applyBorder="1" applyAlignment="1">
      <alignment vertical="center"/>
    </xf>
    <xf numFmtId="167" fontId="33" fillId="4" borderId="57" xfId="3" applyNumberFormat="1" applyFont="1" applyBorder="1" applyAlignment="1">
      <alignment vertical="center"/>
    </xf>
    <xf numFmtId="166"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17" fontId="5" fillId="5" borderId="0" xfId="7" applyFont="1" applyBorder="1" applyAlignment="1">
      <alignment horizontal="center" vertical="center"/>
    </xf>
    <xf numFmtId="0" fontId="10" fillId="3" borderId="0" xfId="0" applyFont="1" applyFill="1" applyAlignment="1"/>
    <xf numFmtId="3" fontId="35" fillId="3" borderId="2" xfId="1" applyFont="1" applyFill="1" applyBorder="1" applyAlignment="1">
      <alignment vertical="center"/>
    </xf>
    <xf numFmtId="164" fontId="23" fillId="3" borderId="2" xfId="1" applyNumberFormat="1" applyFont="1" applyFill="1" applyBorder="1" applyAlignment="1"/>
    <xf numFmtId="169" fontId="23" fillId="3" borderId="2" xfId="1" applyNumberFormat="1" applyFont="1" applyFill="1" applyBorder="1" applyAlignment="1"/>
    <xf numFmtId="3" fontId="35" fillId="2" borderId="16" xfId="0" applyNumberFormat="1" applyFont="1" applyFill="1" applyBorder="1" applyAlignment="1">
      <alignment vertical="center"/>
    </xf>
    <xf numFmtId="164" fontId="23" fillId="2" borderId="2" xfId="5" applyNumberFormat="1" applyFont="1" applyFill="1" applyBorder="1"/>
    <xf numFmtId="169"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164" fontId="23" fillId="2" borderId="1" xfId="0" applyNumberFormat="1" applyFont="1" applyFill="1" applyBorder="1"/>
    <xf numFmtId="164" fontId="23" fillId="2" borderId="13" xfId="5" applyNumberFormat="1" applyFont="1" applyFill="1" applyBorder="1"/>
    <xf numFmtId="164" fontId="23" fillId="2" borderId="15" xfId="5" applyNumberFormat="1" applyFont="1" applyFill="1" applyBorder="1"/>
    <xf numFmtId="3" fontId="35" fillId="3" borderId="2" xfId="1" applyFont="1" applyFill="1" applyAlignment="1">
      <alignment vertical="center"/>
    </xf>
    <xf numFmtId="164" fontId="23" fillId="3" borderId="2" xfId="1" applyNumberFormat="1" applyFont="1" applyFill="1" applyAlignment="1"/>
    <xf numFmtId="3" fontId="35" fillId="3" borderId="16" xfId="1" applyFont="1" applyFill="1" applyBorder="1" applyAlignment="1">
      <alignment vertical="center"/>
    </xf>
    <xf numFmtId="171" fontId="23" fillId="3" borderId="2" xfId="1" applyNumberFormat="1" applyFont="1" applyFill="1" applyBorder="1" applyAlignment="1"/>
    <xf numFmtId="171" fontId="23" fillId="2" borderId="2" xfId="5" applyNumberFormat="1" applyFont="1" applyFill="1" applyBorder="1"/>
    <xf numFmtId="3" fontId="35" fillId="2" borderId="28" xfId="0" applyNumberFormat="1" applyFont="1" applyFill="1" applyBorder="1" applyAlignment="1">
      <alignment vertical="center"/>
    </xf>
    <xf numFmtId="164" fontId="23" fillId="2" borderId="14" xfId="5" applyNumberFormat="1" applyFont="1" applyFill="1" applyBorder="1"/>
    <xf numFmtId="3" fontId="35" fillId="3" borderId="15" xfId="1" applyFont="1" applyFill="1" applyBorder="1" applyAlignment="1">
      <alignment vertical="center"/>
    </xf>
    <xf numFmtId="164" fontId="23" fillId="3" borderId="14" xfId="5" applyNumberFormat="1" applyFont="1" applyFill="1" applyBorder="1" applyAlignment="1"/>
    <xf numFmtId="0" fontId="10" fillId="3" borderId="0" xfId="0" applyFont="1" applyFill="1" applyBorder="1"/>
    <xf numFmtId="168" fontId="23" fillId="3" borderId="2" xfId="1" applyNumberFormat="1" applyFont="1" applyFill="1" applyBorder="1" applyAlignment="1">
      <alignment horizontal="center"/>
    </xf>
    <xf numFmtId="168" fontId="23" fillId="2" borderId="2" xfId="0" applyNumberFormat="1" applyFont="1" applyFill="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3" fontId="6" fillId="4" borderId="69" xfId="8" applyNumberFormat="1" applyFont="1"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2014</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637077</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589452</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142875</xdr:rowOff>
    </xdr:from>
    <xdr:to>
      <xdr:col>10</xdr:col>
      <xdr:colOff>546589</xdr:colOff>
      <xdr:row>39</xdr:row>
      <xdr:rowOff>9525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7</xdr:col>
      <xdr:colOff>847417</xdr:colOff>
      <xdr:row>33</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17</xdr:col>
      <xdr:colOff>600074</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674235</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463062</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520212</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524974</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15</xdr:col>
      <xdr:colOff>529736</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15</xdr:col>
      <xdr:colOff>576677</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630652</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election sqref="A1:XFD1048576"/>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27"/>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131</v>
      </c>
      <c r="D15" s="20"/>
      <c r="E15" s="33" t="s">
        <v>65</v>
      </c>
    </row>
    <row r="16" spans="1:5" ht="26.25" customHeight="1" thickTop="1" thickBot="1">
      <c r="C16" s="33" t="s">
        <v>96</v>
      </c>
      <c r="D16" s="20"/>
      <c r="E16" s="33" t="s">
        <v>66</v>
      </c>
    </row>
    <row r="17" spans="3:5" ht="26.25" customHeight="1" thickTop="1" thickBot="1">
      <c r="C17" s="33" t="s">
        <v>125</v>
      </c>
      <c r="D17" s="20"/>
      <c r="E17" s="33" t="s">
        <v>67</v>
      </c>
    </row>
    <row r="18" spans="3:5" ht="26.25" customHeight="1" thickTop="1" thickBot="1">
      <c r="C18" s="33" t="s">
        <v>132</v>
      </c>
      <c r="D18" s="20"/>
      <c r="E18" s="33" t="s">
        <v>68</v>
      </c>
    </row>
    <row r="19" spans="3:5" ht="26.25" customHeight="1" thickTop="1" thickBot="1">
      <c r="C19" s="33" t="s">
        <v>62</v>
      </c>
      <c r="D19" s="20"/>
      <c r="E19" s="33" t="s">
        <v>69</v>
      </c>
    </row>
    <row r="20" spans="3:5" ht="26.25" customHeight="1" thickTop="1" thickBot="1">
      <c r="C20" s="33" t="s">
        <v>71</v>
      </c>
      <c r="D20" s="20"/>
      <c r="E20" s="33" t="s">
        <v>140</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129</v>
      </c>
      <c r="C13" s="87"/>
      <c r="D13" s="190" t="s">
        <v>130</v>
      </c>
    </row>
    <row r="14" spans="1:5" ht="39.75" customHeight="1">
      <c r="A14" s="64"/>
      <c r="B14" s="84" t="s">
        <v>133</v>
      </c>
      <c r="C14" s="85"/>
      <c r="D14" s="86" t="s">
        <v>135</v>
      </c>
    </row>
    <row r="15" spans="1:5" ht="39.75" customHeight="1">
      <c r="A15" s="64"/>
      <c r="B15" s="84" t="s">
        <v>134</v>
      </c>
      <c r="C15" s="85"/>
      <c r="D15" s="86" t="s">
        <v>136</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zoomScale="130" zoomScaleNormal="130" workbookViewId="0">
      <selection activeCell="J12" sqref="J12"/>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158</v>
      </c>
      <c r="C8" s="258"/>
      <c r="D8" s="258"/>
      <c r="E8" s="258"/>
      <c r="F8" s="258"/>
      <c r="G8" s="258"/>
      <c r="H8" s="259"/>
      <c r="I8" s="156"/>
      <c r="J8" s="58"/>
    </row>
    <row r="9" spans="2:10" s="52" customFormat="1" ht="15" customHeight="1">
      <c r="B9" s="260" t="s">
        <v>11</v>
      </c>
      <c r="C9" s="261" t="s">
        <v>106</v>
      </c>
      <c r="D9" s="262" t="s">
        <v>107</v>
      </c>
      <c r="E9" s="263"/>
      <c r="F9" s="264"/>
      <c r="G9" s="265" t="s">
        <v>108</v>
      </c>
      <c r="H9" s="266" t="s">
        <v>109</v>
      </c>
      <c r="I9" s="156"/>
      <c r="J9" s="58"/>
    </row>
    <row r="10" spans="2:10" s="52" customFormat="1" ht="24" customHeight="1">
      <c r="B10" s="260"/>
      <c r="C10" s="261"/>
      <c r="D10" s="158" t="s">
        <v>99</v>
      </c>
      <c r="E10" s="160" t="s">
        <v>100</v>
      </c>
      <c r="F10" s="159" t="s">
        <v>101</v>
      </c>
      <c r="G10" s="265"/>
      <c r="H10" s="266"/>
      <c r="I10" s="156"/>
    </row>
    <row r="11" spans="2:10" s="52" customFormat="1" ht="9" customHeight="1">
      <c r="B11" s="102" t="s">
        <v>34</v>
      </c>
      <c r="C11" s="39" t="s">
        <v>110</v>
      </c>
      <c r="D11" s="161">
        <v>6</v>
      </c>
      <c r="E11" s="161">
        <v>14</v>
      </c>
      <c r="F11" s="161">
        <v>1</v>
      </c>
      <c r="G11" s="161">
        <v>452</v>
      </c>
      <c r="H11" s="161">
        <v>136</v>
      </c>
      <c r="I11" s="156"/>
    </row>
    <row r="12" spans="2:10" s="52" customFormat="1" ht="9" customHeight="1">
      <c r="B12" s="101" t="s">
        <v>3</v>
      </c>
      <c r="C12" s="113" t="s">
        <v>111</v>
      </c>
      <c r="D12" s="162">
        <v>9</v>
      </c>
      <c r="E12" s="162">
        <v>27</v>
      </c>
      <c r="F12" s="162">
        <v>2</v>
      </c>
      <c r="G12" s="162">
        <v>794</v>
      </c>
      <c r="H12" s="162">
        <v>124</v>
      </c>
      <c r="I12" s="156"/>
    </row>
    <row r="13" spans="2:10" s="52" customFormat="1" ht="9" customHeight="1">
      <c r="B13" s="163" t="s">
        <v>76</v>
      </c>
      <c r="C13" s="39" t="s">
        <v>112</v>
      </c>
      <c r="D13" s="161">
        <v>5</v>
      </c>
      <c r="E13" s="161">
        <v>17</v>
      </c>
      <c r="F13" s="161">
        <v>1</v>
      </c>
      <c r="G13" s="161">
        <v>385</v>
      </c>
      <c r="H13" s="161">
        <v>179</v>
      </c>
      <c r="I13" s="156"/>
    </row>
    <row r="14" spans="2:10" s="52" customFormat="1" ht="9" customHeight="1">
      <c r="B14" s="101" t="s">
        <v>35</v>
      </c>
      <c r="C14" s="113" t="s">
        <v>113</v>
      </c>
      <c r="D14" s="162">
        <v>7</v>
      </c>
      <c r="E14" s="162">
        <v>9</v>
      </c>
      <c r="F14" s="162">
        <v>1</v>
      </c>
      <c r="G14" s="162">
        <v>335</v>
      </c>
      <c r="H14" s="162">
        <v>148</v>
      </c>
      <c r="I14" s="156"/>
      <c r="J14" s="53"/>
    </row>
    <row r="15" spans="2:10" s="52" customFormat="1" ht="9" customHeight="1">
      <c r="B15" s="102" t="s">
        <v>124</v>
      </c>
      <c r="C15" s="39" t="s">
        <v>114</v>
      </c>
      <c r="D15" s="161">
        <v>14</v>
      </c>
      <c r="E15" s="161">
        <v>44</v>
      </c>
      <c r="F15" s="161">
        <v>1</v>
      </c>
      <c r="G15" s="161">
        <v>1380</v>
      </c>
      <c r="H15" s="161">
        <v>100</v>
      </c>
      <c r="I15" s="156"/>
      <c r="J15" s="53"/>
    </row>
    <row r="16" spans="2:10" s="52" customFormat="1" ht="9" customHeight="1">
      <c r="B16" s="101" t="s">
        <v>16</v>
      </c>
      <c r="C16" s="113" t="s">
        <v>115</v>
      </c>
      <c r="D16" s="162">
        <v>29</v>
      </c>
      <c r="E16" s="162">
        <v>51</v>
      </c>
      <c r="F16" s="162">
        <v>1</v>
      </c>
      <c r="G16" s="162">
        <v>1886</v>
      </c>
      <c r="H16" s="162">
        <v>300</v>
      </c>
      <c r="I16" s="156"/>
      <c r="J16" s="53"/>
    </row>
    <row r="17" spans="1:248" s="52" customFormat="1" ht="9" customHeight="1">
      <c r="B17" s="102" t="s">
        <v>4</v>
      </c>
      <c r="C17" s="39" t="s">
        <v>116</v>
      </c>
      <c r="D17" s="161">
        <v>5</v>
      </c>
      <c r="E17" s="161">
        <v>14</v>
      </c>
      <c r="F17" s="161">
        <v>2</v>
      </c>
      <c r="G17" s="161">
        <v>238</v>
      </c>
      <c r="H17" s="161">
        <v>30</v>
      </c>
      <c r="I17" s="156"/>
    </row>
    <row r="18" spans="1:248" s="52" customFormat="1" ht="9" customHeight="1">
      <c r="B18" s="101" t="s">
        <v>5</v>
      </c>
      <c r="C18" s="113" t="s">
        <v>117</v>
      </c>
      <c r="D18" s="162">
        <v>4</v>
      </c>
      <c r="E18" s="162">
        <v>12</v>
      </c>
      <c r="F18" s="162">
        <v>1</v>
      </c>
      <c r="G18" s="162">
        <v>452</v>
      </c>
      <c r="H18" s="162">
        <v>68</v>
      </c>
      <c r="I18" s="156"/>
    </row>
    <row r="19" spans="1:248" s="52" customFormat="1" ht="9" customHeight="1">
      <c r="B19" s="233" t="s">
        <v>6</v>
      </c>
      <c r="C19" s="234" t="s">
        <v>118</v>
      </c>
      <c r="D19" s="239">
        <v>15</v>
      </c>
      <c r="E19" s="239">
        <v>34</v>
      </c>
      <c r="F19" s="239">
        <v>1</v>
      </c>
      <c r="G19" s="239">
        <v>1379</v>
      </c>
      <c r="H19" s="239">
        <v>168</v>
      </c>
      <c r="I19" s="156"/>
    </row>
    <row r="20" spans="1:248" s="52" customFormat="1" ht="9" customHeight="1">
      <c r="B20" s="236" t="s">
        <v>12</v>
      </c>
      <c r="C20" s="41" t="s">
        <v>119</v>
      </c>
      <c r="D20" s="240">
        <v>4</v>
      </c>
      <c r="E20" s="240">
        <v>5</v>
      </c>
      <c r="F20" s="240">
        <v>1</v>
      </c>
      <c r="G20" s="240">
        <v>200</v>
      </c>
      <c r="H20" s="240">
        <v>40</v>
      </c>
      <c r="I20" s="156"/>
    </row>
    <row r="21" spans="1:248" s="52" customFormat="1" ht="9" customHeight="1">
      <c r="B21" s="233" t="s">
        <v>13</v>
      </c>
      <c r="C21" s="234" t="s">
        <v>120</v>
      </c>
      <c r="D21" s="239">
        <v>7</v>
      </c>
      <c r="E21" s="239">
        <v>26</v>
      </c>
      <c r="F21" s="239">
        <v>3</v>
      </c>
      <c r="G21" s="239">
        <v>622</v>
      </c>
      <c r="H21" s="239">
        <v>176</v>
      </c>
      <c r="I21" s="156"/>
    </row>
    <row r="22" spans="1:248" s="52" customFormat="1" ht="9" customHeight="1">
      <c r="B22" s="236" t="s">
        <v>14</v>
      </c>
      <c r="C22" s="41" t="s">
        <v>121</v>
      </c>
      <c r="D22" s="240">
        <v>5</v>
      </c>
      <c r="E22" s="240">
        <v>15</v>
      </c>
      <c r="F22" s="240">
        <v>2</v>
      </c>
      <c r="G22" s="240">
        <v>380</v>
      </c>
      <c r="H22" s="240">
        <v>100</v>
      </c>
      <c r="I22" s="156"/>
    </row>
    <row r="23" spans="1:248" s="52" customFormat="1" ht="9" customHeight="1">
      <c r="B23" s="233" t="s">
        <v>38</v>
      </c>
      <c r="C23" s="234" t="s">
        <v>122</v>
      </c>
      <c r="D23" s="239">
        <v>6</v>
      </c>
      <c r="E23" s="239">
        <v>14</v>
      </c>
      <c r="F23" s="239">
        <v>1</v>
      </c>
      <c r="G23" s="239">
        <v>333</v>
      </c>
      <c r="H23" s="239">
        <v>60</v>
      </c>
      <c r="I23" s="156"/>
    </row>
    <row r="24" spans="1:248" s="52" customFormat="1" ht="9" customHeight="1">
      <c r="B24" s="241" t="s">
        <v>147</v>
      </c>
      <c r="C24" s="41" t="s">
        <v>148</v>
      </c>
      <c r="D24" s="240">
        <v>7</v>
      </c>
      <c r="E24" s="240">
        <v>11</v>
      </c>
      <c r="F24" s="240">
        <v>1</v>
      </c>
      <c r="G24" s="240">
        <v>230</v>
      </c>
      <c r="H24" s="240">
        <v>72</v>
      </c>
      <c r="I24" s="156"/>
    </row>
    <row r="25" spans="1:248" s="52" customFormat="1" ht="9" customHeight="1">
      <c r="B25" s="233" t="s">
        <v>145</v>
      </c>
      <c r="C25" s="234" t="s">
        <v>146</v>
      </c>
      <c r="D25" s="239">
        <v>4</v>
      </c>
      <c r="E25" s="239">
        <v>6</v>
      </c>
      <c r="F25" s="239">
        <v>1</v>
      </c>
      <c r="G25" s="239">
        <v>150</v>
      </c>
      <c r="H25" s="239">
        <v>38</v>
      </c>
      <c r="I25" s="156"/>
    </row>
    <row r="26" spans="1:248" s="52" customFormat="1" ht="9" customHeight="1">
      <c r="B26" s="241" t="s">
        <v>15</v>
      </c>
      <c r="C26" s="41" t="s">
        <v>123</v>
      </c>
      <c r="D26" s="240">
        <v>5</v>
      </c>
      <c r="E26" s="240">
        <v>13</v>
      </c>
      <c r="F26" s="240">
        <v>2</v>
      </c>
      <c r="G26" s="240">
        <v>419</v>
      </c>
      <c r="H26" s="240">
        <v>100</v>
      </c>
      <c r="I26" s="156"/>
    </row>
    <row r="27" spans="1:248" s="157" customFormat="1" ht="18" customHeight="1">
      <c r="A27" s="79"/>
      <c r="B27" s="164" t="s">
        <v>2</v>
      </c>
      <c r="C27" s="165"/>
      <c r="D27" s="166">
        <f t="shared" ref="D27:H27" si="0">SUM(D11:D26)</f>
        <v>132</v>
      </c>
      <c r="E27" s="166">
        <f t="shared" si="0"/>
        <v>312</v>
      </c>
      <c r="F27" s="166">
        <f t="shared" si="0"/>
        <v>22</v>
      </c>
      <c r="G27" s="166">
        <f t="shared" si="0"/>
        <v>9635</v>
      </c>
      <c r="H27" s="167">
        <f t="shared" si="0"/>
        <v>1839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9" t="s">
        <v>159</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1"/>
  <sheetViews>
    <sheetView zoomScale="130" zoomScaleNormal="130" zoomScaleSheetLayoutView="100" workbookViewId="0">
      <selection activeCell="P31" sqref="P31"/>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15" style="16" bestFit="1" customWidth="1"/>
    <col min="9" max="9" width="9" style="16" bestFit="1" customWidth="1"/>
    <col min="10" max="10" width="9.140625" style="16" bestFit="1" customWidth="1"/>
    <col min="11" max="11" width="9.85546875" style="16" bestFit="1" customWidth="1"/>
    <col min="12" max="12" width="9" style="16" customWidth="1"/>
    <col min="13" max="13" width="8.85546875" style="16" bestFit="1" customWidth="1"/>
    <col min="14" max="14" width="8.28515625" style="16" customWidth="1"/>
    <col min="15" max="15" width="12" style="16" bestFit="1" customWidth="1"/>
    <col min="16" max="16" width="9.85546875" style="16" bestFit="1" customWidth="1"/>
    <col min="17" max="17" width="13.42578125" style="16" bestFit="1" customWidth="1"/>
    <col min="18" max="18" width="7.85546875" style="16" customWidth="1"/>
    <col min="19" max="19" width="8.42578125" style="16" customWidth="1"/>
    <col min="20" max="21" width="7.7109375" style="16" customWidth="1"/>
    <col min="22" max="22" width="1" style="16" customWidth="1"/>
    <col min="23" max="23" width="12.5703125" style="16" bestFit="1" customWidth="1"/>
    <col min="24" max="16384" width="11.42578125" style="16"/>
  </cols>
  <sheetData>
    <row r="1" spans="2:22" ht="10.5" customHeight="1"/>
    <row r="2" spans="2:22" ht="10.5" customHeight="1"/>
    <row r="3" spans="2:22" ht="10.5" customHeight="1"/>
    <row r="4" spans="2:22" ht="10.5" customHeight="1"/>
    <row r="5" spans="2:22" ht="10.5" customHeight="1"/>
    <row r="6" spans="2:22" ht="12.75" customHeight="1"/>
    <row r="7" spans="2:22" ht="49.5" customHeight="1">
      <c r="U7" s="255"/>
    </row>
    <row r="8" spans="2:22" ht="22.5" customHeight="1">
      <c r="B8" s="269" t="s">
        <v>160</v>
      </c>
      <c r="C8" s="269"/>
      <c r="D8" s="269"/>
      <c r="E8" s="269"/>
      <c r="F8" s="269"/>
      <c r="G8" s="269"/>
      <c r="H8" s="269"/>
      <c r="I8" s="269"/>
      <c r="J8" s="269"/>
      <c r="K8" s="269"/>
      <c r="L8" s="269"/>
      <c r="M8" s="269"/>
      <c r="N8" s="269"/>
      <c r="O8" s="269"/>
      <c r="P8" s="269"/>
      <c r="Q8" s="269"/>
      <c r="R8" s="269"/>
      <c r="S8" s="269"/>
      <c r="T8" s="269"/>
      <c r="U8" s="196"/>
      <c r="V8" s="255"/>
    </row>
    <row r="9" spans="2:22" s="232" customFormat="1" ht="11.25" customHeight="1">
      <c r="B9" s="260" t="s">
        <v>24</v>
      </c>
      <c r="C9" s="231" t="s">
        <v>79</v>
      </c>
      <c r="D9" s="231" t="s">
        <v>80</v>
      </c>
      <c r="E9" s="231" t="s">
        <v>141</v>
      </c>
      <c r="F9" s="231" t="s">
        <v>143</v>
      </c>
      <c r="G9" s="231" t="s">
        <v>81</v>
      </c>
      <c r="H9" s="231" t="s">
        <v>153</v>
      </c>
      <c r="I9" s="231" t="s">
        <v>149</v>
      </c>
      <c r="J9" s="231" t="s">
        <v>138</v>
      </c>
      <c r="K9" s="231" t="s">
        <v>82</v>
      </c>
      <c r="L9" s="231" t="s">
        <v>83</v>
      </c>
      <c r="M9" s="231" t="s">
        <v>84</v>
      </c>
      <c r="N9" s="231" t="s">
        <v>85</v>
      </c>
      <c r="O9" s="231" t="s">
        <v>86</v>
      </c>
      <c r="P9" s="231" t="s">
        <v>154</v>
      </c>
      <c r="Q9" s="231" t="s">
        <v>87</v>
      </c>
      <c r="R9" s="231" t="s">
        <v>144</v>
      </c>
      <c r="S9" s="267" t="s">
        <v>97</v>
      </c>
      <c r="T9" s="268"/>
    </row>
    <row r="10" spans="2:22" ht="11.25" customHeight="1">
      <c r="B10" s="260"/>
      <c r="C10" s="47" t="s">
        <v>88</v>
      </c>
      <c r="D10" s="47" t="s">
        <v>89</v>
      </c>
      <c r="E10" s="47" t="s">
        <v>142</v>
      </c>
      <c r="F10" s="47" t="s">
        <v>90</v>
      </c>
      <c r="G10" s="47" t="s">
        <v>91</v>
      </c>
      <c r="H10" s="47" t="s">
        <v>155</v>
      </c>
      <c r="I10" s="47" t="s">
        <v>139</v>
      </c>
      <c r="J10" s="47" t="s">
        <v>139</v>
      </c>
      <c r="K10" s="47" t="s">
        <v>91</v>
      </c>
      <c r="L10" s="47" t="s">
        <v>91</v>
      </c>
      <c r="M10" s="47" t="s">
        <v>92</v>
      </c>
      <c r="N10" s="47" t="s">
        <v>93</v>
      </c>
      <c r="O10" s="47" t="s">
        <v>94</v>
      </c>
      <c r="P10" s="47" t="s">
        <v>91</v>
      </c>
      <c r="Q10" s="47" t="s">
        <v>95</v>
      </c>
      <c r="R10" s="47" t="s">
        <v>91</v>
      </c>
      <c r="S10" s="267"/>
      <c r="T10" s="268"/>
    </row>
    <row r="11" spans="2:22" ht="9" customHeight="1">
      <c r="B11" s="102" t="s">
        <v>34</v>
      </c>
      <c r="C11" s="39"/>
      <c r="D11" s="39">
        <v>6</v>
      </c>
      <c r="E11" s="39"/>
      <c r="F11" s="39">
        <v>88</v>
      </c>
      <c r="G11" s="39">
        <v>120</v>
      </c>
      <c r="H11" s="39"/>
      <c r="I11" s="39"/>
      <c r="J11" s="39"/>
      <c r="K11" s="39"/>
      <c r="L11" s="39">
        <v>84</v>
      </c>
      <c r="M11" s="39">
        <v>52</v>
      </c>
      <c r="N11" s="39"/>
      <c r="O11" s="39">
        <v>24</v>
      </c>
      <c r="P11" s="39"/>
      <c r="Q11" s="39"/>
      <c r="R11" s="39">
        <v>78</v>
      </c>
      <c r="S11" s="81">
        <f t="shared" ref="S11:S28" si="0">SUM(C11:R11)</f>
        <v>452</v>
      </c>
      <c r="T11" s="147">
        <f t="shared" ref="T11:T26" si="1">S11/$S$27</f>
        <v>4.6912298910223145E-2</v>
      </c>
    </row>
    <row r="12" spans="2:22" ht="9" customHeight="1">
      <c r="B12" s="101" t="s">
        <v>3</v>
      </c>
      <c r="C12" s="113"/>
      <c r="D12" s="113">
        <v>58</v>
      </c>
      <c r="E12" s="113"/>
      <c r="F12" s="113">
        <v>164</v>
      </c>
      <c r="G12" s="113">
        <v>154</v>
      </c>
      <c r="H12" s="113"/>
      <c r="I12" s="113"/>
      <c r="J12" s="113"/>
      <c r="K12" s="113"/>
      <c r="L12" s="113">
        <v>138</v>
      </c>
      <c r="M12" s="113">
        <v>62</v>
      </c>
      <c r="N12" s="113"/>
      <c r="O12" s="113">
        <v>8</v>
      </c>
      <c r="P12" s="113">
        <v>10</v>
      </c>
      <c r="Q12" s="113"/>
      <c r="R12" s="113">
        <v>200</v>
      </c>
      <c r="S12" s="113">
        <f t="shared" si="0"/>
        <v>794</v>
      </c>
      <c r="T12" s="148">
        <f t="shared" si="1"/>
        <v>8.2407887908666322E-2</v>
      </c>
    </row>
    <row r="13" spans="2:22" ht="9" customHeight="1">
      <c r="B13" s="95" t="s">
        <v>76</v>
      </c>
      <c r="C13" s="39">
        <v>10</v>
      </c>
      <c r="D13" s="39">
        <v>26</v>
      </c>
      <c r="E13" s="39"/>
      <c r="F13" s="39">
        <v>57</v>
      </c>
      <c r="G13" s="39">
        <v>58</v>
      </c>
      <c r="H13" s="39"/>
      <c r="I13" s="39"/>
      <c r="J13" s="39">
        <v>16</v>
      </c>
      <c r="K13" s="39"/>
      <c r="L13" s="39">
        <v>55</v>
      </c>
      <c r="M13" s="39">
        <v>44</v>
      </c>
      <c r="N13" s="39"/>
      <c r="O13" s="39">
        <v>40</v>
      </c>
      <c r="P13" s="39"/>
      <c r="Q13" s="39">
        <v>18</v>
      </c>
      <c r="R13" s="39">
        <v>61</v>
      </c>
      <c r="S13" s="81">
        <f t="shared" si="0"/>
        <v>385</v>
      </c>
      <c r="T13" s="147">
        <f t="shared" si="1"/>
        <v>3.9958484691229888E-2</v>
      </c>
    </row>
    <row r="14" spans="2:22" ht="9" customHeight="1">
      <c r="B14" s="101" t="s">
        <v>35</v>
      </c>
      <c r="C14" s="113"/>
      <c r="D14" s="113">
        <v>16</v>
      </c>
      <c r="E14" s="113"/>
      <c r="F14" s="113">
        <v>76</v>
      </c>
      <c r="G14" s="113">
        <v>101</v>
      </c>
      <c r="H14" s="113"/>
      <c r="I14" s="113"/>
      <c r="J14" s="113"/>
      <c r="K14" s="113"/>
      <c r="L14" s="113">
        <v>16</v>
      </c>
      <c r="M14" s="113">
        <v>12</v>
      </c>
      <c r="N14" s="113"/>
      <c r="O14" s="113"/>
      <c r="P14" s="113"/>
      <c r="Q14" s="113"/>
      <c r="R14" s="113">
        <v>114</v>
      </c>
      <c r="S14" s="113">
        <f t="shared" si="0"/>
        <v>335</v>
      </c>
      <c r="T14" s="148">
        <f t="shared" si="1"/>
        <v>3.476907109496627E-2</v>
      </c>
    </row>
    <row r="15" spans="2:22" ht="9" customHeight="1">
      <c r="B15" s="102" t="s">
        <v>124</v>
      </c>
      <c r="C15" s="39">
        <v>18</v>
      </c>
      <c r="D15" s="39">
        <v>128</v>
      </c>
      <c r="E15" s="39"/>
      <c r="F15" s="39">
        <v>150</v>
      </c>
      <c r="G15" s="39">
        <v>354</v>
      </c>
      <c r="H15" s="39"/>
      <c r="I15" s="39">
        <v>12</v>
      </c>
      <c r="J15" s="39"/>
      <c r="K15" s="39"/>
      <c r="L15" s="39">
        <v>302</v>
      </c>
      <c r="M15" s="39">
        <v>186</v>
      </c>
      <c r="N15" s="39"/>
      <c r="O15" s="39">
        <v>26</v>
      </c>
      <c r="P15" s="39"/>
      <c r="Q15" s="39"/>
      <c r="R15" s="39">
        <v>204</v>
      </c>
      <c r="S15" s="81">
        <f t="shared" si="0"/>
        <v>1380</v>
      </c>
      <c r="T15" s="147">
        <f t="shared" si="1"/>
        <v>0.14322781525687597</v>
      </c>
    </row>
    <row r="16" spans="2:22" ht="9" customHeight="1">
      <c r="B16" s="101" t="s">
        <v>16</v>
      </c>
      <c r="C16" s="113"/>
      <c r="D16" s="113">
        <v>197</v>
      </c>
      <c r="E16" s="113">
        <v>22</v>
      </c>
      <c r="F16" s="113">
        <v>49</v>
      </c>
      <c r="G16" s="113">
        <v>316</v>
      </c>
      <c r="H16" s="113"/>
      <c r="I16" s="113"/>
      <c r="J16" s="113"/>
      <c r="K16" s="113"/>
      <c r="L16" s="113">
        <v>379</v>
      </c>
      <c r="M16" s="113">
        <v>60</v>
      </c>
      <c r="N16" s="113"/>
      <c r="O16" s="113">
        <v>626</v>
      </c>
      <c r="P16" s="113"/>
      <c r="Q16" s="113"/>
      <c r="R16" s="113">
        <v>237</v>
      </c>
      <c r="S16" s="113">
        <f t="shared" si="0"/>
        <v>1886</v>
      </c>
      <c r="T16" s="148">
        <f t="shared" si="1"/>
        <v>0.19574468085106383</v>
      </c>
    </row>
    <row r="17" spans="2:20" ht="9" customHeight="1">
      <c r="B17" s="102" t="s">
        <v>4</v>
      </c>
      <c r="C17" s="39"/>
      <c r="D17" s="39">
        <v>62</v>
      </c>
      <c r="E17" s="39"/>
      <c r="F17" s="39">
        <v>44</v>
      </c>
      <c r="G17" s="39">
        <v>46</v>
      </c>
      <c r="H17" s="39"/>
      <c r="I17" s="39"/>
      <c r="J17" s="39"/>
      <c r="K17" s="39"/>
      <c r="L17" s="39">
        <v>20</v>
      </c>
      <c r="M17" s="39">
        <v>8</v>
      </c>
      <c r="N17" s="39"/>
      <c r="O17" s="39"/>
      <c r="P17" s="39"/>
      <c r="Q17" s="39"/>
      <c r="R17" s="39">
        <v>58</v>
      </c>
      <c r="S17" s="81">
        <f t="shared" si="0"/>
        <v>238</v>
      </c>
      <c r="T17" s="147">
        <f t="shared" si="1"/>
        <v>2.4701608718214842E-2</v>
      </c>
    </row>
    <row r="18" spans="2:20" ht="9" customHeight="1">
      <c r="B18" s="101" t="s">
        <v>5</v>
      </c>
      <c r="C18" s="113"/>
      <c r="D18" s="113"/>
      <c r="E18" s="113"/>
      <c r="F18" s="113">
        <v>244</v>
      </c>
      <c r="G18" s="113">
        <v>55</v>
      </c>
      <c r="H18" s="113"/>
      <c r="I18" s="113"/>
      <c r="J18" s="113"/>
      <c r="K18" s="113"/>
      <c r="L18" s="113"/>
      <c r="M18" s="113"/>
      <c r="N18" s="113">
        <v>20</v>
      </c>
      <c r="O18" s="113">
        <v>50</v>
      </c>
      <c r="P18" s="113"/>
      <c r="Q18" s="113"/>
      <c r="R18" s="113">
        <v>83</v>
      </c>
      <c r="S18" s="113">
        <f t="shared" si="0"/>
        <v>452</v>
      </c>
      <c r="T18" s="148">
        <f t="shared" si="1"/>
        <v>4.6912298910223145E-2</v>
      </c>
    </row>
    <row r="19" spans="2:20" ht="9" customHeight="1">
      <c r="B19" s="233" t="s">
        <v>6</v>
      </c>
      <c r="C19" s="234"/>
      <c r="D19" s="234">
        <v>174</v>
      </c>
      <c r="E19" s="234"/>
      <c r="F19" s="234">
        <v>170</v>
      </c>
      <c r="G19" s="234">
        <v>309</v>
      </c>
      <c r="H19" s="234">
        <v>8</v>
      </c>
      <c r="I19" s="234">
        <v>10</v>
      </c>
      <c r="J19" s="234"/>
      <c r="K19" s="234"/>
      <c r="L19" s="234">
        <v>278</v>
      </c>
      <c r="M19" s="234">
        <v>108</v>
      </c>
      <c r="N19" s="234"/>
      <c r="O19" s="234"/>
      <c r="P19" s="234">
        <v>10</v>
      </c>
      <c r="Q19" s="234"/>
      <c r="R19" s="234">
        <v>312</v>
      </c>
      <c r="S19" s="234">
        <f t="shared" si="0"/>
        <v>1379</v>
      </c>
      <c r="T19" s="235">
        <f t="shared" si="1"/>
        <v>0.14312402698495069</v>
      </c>
    </row>
    <row r="20" spans="2:20" ht="9" customHeight="1">
      <c r="B20" s="236" t="s">
        <v>12</v>
      </c>
      <c r="C20" s="41"/>
      <c r="D20" s="41"/>
      <c r="E20" s="41"/>
      <c r="F20" s="41">
        <v>64</v>
      </c>
      <c r="G20" s="41">
        <v>28</v>
      </c>
      <c r="H20" s="41"/>
      <c r="I20" s="41"/>
      <c r="J20" s="41"/>
      <c r="K20" s="41"/>
      <c r="L20" s="41">
        <v>8</v>
      </c>
      <c r="M20" s="41"/>
      <c r="N20" s="41"/>
      <c r="O20" s="41">
        <v>50</v>
      </c>
      <c r="P20" s="41"/>
      <c r="Q20" s="41"/>
      <c r="R20" s="41">
        <v>50</v>
      </c>
      <c r="S20" s="237">
        <f t="shared" si="0"/>
        <v>200</v>
      </c>
      <c r="T20" s="238">
        <f t="shared" si="1"/>
        <v>2.0757654385054489E-2</v>
      </c>
    </row>
    <row r="21" spans="2:20" ht="9" customHeight="1">
      <c r="B21" s="233" t="s">
        <v>13</v>
      </c>
      <c r="C21" s="234">
        <v>8</v>
      </c>
      <c r="D21" s="234">
        <v>144</v>
      </c>
      <c r="E21" s="234"/>
      <c r="F21" s="234">
        <v>172</v>
      </c>
      <c r="G21" s="234">
        <v>71</v>
      </c>
      <c r="H21" s="234"/>
      <c r="I21" s="234"/>
      <c r="J21" s="234"/>
      <c r="K21" s="234">
        <v>3</v>
      </c>
      <c r="L21" s="234">
        <v>110</v>
      </c>
      <c r="M21" s="234">
        <v>8</v>
      </c>
      <c r="N21" s="234"/>
      <c r="O21" s="234">
        <v>12</v>
      </c>
      <c r="P21" s="234"/>
      <c r="Q21" s="234"/>
      <c r="R21" s="234">
        <v>94</v>
      </c>
      <c r="S21" s="234">
        <f t="shared" si="0"/>
        <v>622</v>
      </c>
      <c r="T21" s="235">
        <f t="shared" si="1"/>
        <v>6.4556305137519462E-2</v>
      </c>
    </row>
    <row r="22" spans="2:20" ht="9" customHeight="1">
      <c r="B22" s="236" t="s">
        <v>14</v>
      </c>
      <c r="C22" s="41"/>
      <c r="D22" s="41">
        <v>84</v>
      </c>
      <c r="E22" s="41"/>
      <c r="F22" s="41">
        <v>84</v>
      </c>
      <c r="G22" s="41">
        <v>56</v>
      </c>
      <c r="H22" s="41"/>
      <c r="I22" s="41"/>
      <c r="J22" s="41"/>
      <c r="K22" s="41">
        <v>8</v>
      </c>
      <c r="L22" s="41">
        <v>68</v>
      </c>
      <c r="M22" s="41">
        <v>4</v>
      </c>
      <c r="N22" s="41"/>
      <c r="O22" s="41">
        <v>12</v>
      </c>
      <c r="P22" s="41"/>
      <c r="Q22" s="41"/>
      <c r="R22" s="41">
        <v>64</v>
      </c>
      <c r="S22" s="237">
        <f t="shared" si="0"/>
        <v>380</v>
      </c>
      <c r="T22" s="238">
        <f t="shared" si="1"/>
        <v>3.943954333160353E-2</v>
      </c>
    </row>
    <row r="23" spans="2:20" ht="9" customHeight="1">
      <c r="B23" s="233" t="s">
        <v>38</v>
      </c>
      <c r="C23" s="234"/>
      <c r="D23" s="234"/>
      <c r="E23" s="234"/>
      <c r="F23" s="234">
        <v>80</v>
      </c>
      <c r="G23" s="234">
        <v>97</v>
      </c>
      <c r="H23" s="234"/>
      <c r="I23" s="234"/>
      <c r="J23" s="234"/>
      <c r="K23" s="234"/>
      <c r="L23" s="234">
        <v>84</v>
      </c>
      <c r="M23" s="234">
        <v>8</v>
      </c>
      <c r="N23" s="234"/>
      <c r="O23" s="234"/>
      <c r="P23" s="234"/>
      <c r="Q23" s="234"/>
      <c r="R23" s="234">
        <v>64</v>
      </c>
      <c r="S23" s="234">
        <f t="shared" si="0"/>
        <v>333</v>
      </c>
      <c r="T23" s="235">
        <f t="shared" si="1"/>
        <v>3.4561494551115721E-2</v>
      </c>
    </row>
    <row r="24" spans="2:20" ht="9" customHeight="1">
      <c r="B24" s="236" t="s">
        <v>147</v>
      </c>
      <c r="C24" s="41"/>
      <c r="D24" s="41">
        <v>22</v>
      </c>
      <c r="E24" s="41"/>
      <c r="F24" s="41">
        <v>56</v>
      </c>
      <c r="G24" s="41">
        <v>46</v>
      </c>
      <c r="H24" s="41"/>
      <c r="I24" s="41"/>
      <c r="J24" s="41"/>
      <c r="K24" s="41"/>
      <c r="L24" s="41">
        <v>38</v>
      </c>
      <c r="M24" s="41">
        <v>34</v>
      </c>
      <c r="N24" s="41"/>
      <c r="O24" s="41">
        <v>10</v>
      </c>
      <c r="P24" s="41"/>
      <c r="Q24" s="41"/>
      <c r="R24" s="41">
        <v>24</v>
      </c>
      <c r="S24" s="237">
        <f t="shared" si="0"/>
        <v>230</v>
      </c>
      <c r="T24" s="238">
        <f t="shared" si="1"/>
        <v>2.3871302542812663E-2</v>
      </c>
    </row>
    <row r="25" spans="2:20" ht="9" customHeight="1">
      <c r="B25" s="233" t="s">
        <v>145</v>
      </c>
      <c r="C25" s="234"/>
      <c r="D25" s="234">
        <v>20</v>
      </c>
      <c r="E25" s="234"/>
      <c r="F25" s="234">
        <v>42</v>
      </c>
      <c r="G25" s="234">
        <v>20</v>
      </c>
      <c r="H25" s="234"/>
      <c r="I25" s="234"/>
      <c r="J25" s="234"/>
      <c r="K25" s="234"/>
      <c r="L25" s="234">
        <v>24</v>
      </c>
      <c r="M25" s="234"/>
      <c r="N25" s="234"/>
      <c r="O25" s="234">
        <v>24</v>
      </c>
      <c r="P25" s="234"/>
      <c r="Q25" s="234"/>
      <c r="R25" s="234">
        <v>20</v>
      </c>
      <c r="S25" s="234">
        <f t="shared" si="0"/>
        <v>150</v>
      </c>
      <c r="T25" s="235">
        <f t="shared" si="1"/>
        <v>1.5568240788790867E-2</v>
      </c>
    </row>
    <row r="26" spans="2:20" ht="9" customHeight="1">
      <c r="B26" s="236" t="s">
        <v>15</v>
      </c>
      <c r="C26" s="41">
        <v>4</v>
      </c>
      <c r="D26" s="41">
        <v>81</v>
      </c>
      <c r="E26" s="41"/>
      <c r="F26" s="41">
        <v>106</v>
      </c>
      <c r="G26" s="41">
        <v>80</v>
      </c>
      <c r="H26" s="41"/>
      <c r="I26" s="41"/>
      <c r="J26" s="41"/>
      <c r="K26" s="41"/>
      <c r="L26" s="41">
        <v>70</v>
      </c>
      <c r="M26" s="41">
        <v>16</v>
      </c>
      <c r="N26" s="41"/>
      <c r="O26" s="41">
        <v>24</v>
      </c>
      <c r="P26" s="41"/>
      <c r="Q26" s="41"/>
      <c r="R26" s="41">
        <v>38</v>
      </c>
      <c r="S26" s="237">
        <f t="shared" si="0"/>
        <v>419</v>
      </c>
      <c r="T26" s="238">
        <f t="shared" si="1"/>
        <v>4.3487285936689157E-2</v>
      </c>
    </row>
    <row r="27" spans="2:20" ht="18" customHeight="1">
      <c r="B27" s="149" t="s">
        <v>77</v>
      </c>
      <c r="C27" s="145">
        <f t="shared" ref="C27:R27" si="2">SUM(C11:C26)</f>
        <v>40</v>
      </c>
      <c r="D27" s="145">
        <f t="shared" si="2"/>
        <v>1018</v>
      </c>
      <c r="E27" s="145">
        <f t="shared" si="2"/>
        <v>22</v>
      </c>
      <c r="F27" s="145">
        <f t="shared" si="2"/>
        <v>1646</v>
      </c>
      <c r="G27" s="145">
        <f t="shared" si="2"/>
        <v>1911</v>
      </c>
      <c r="H27" s="145">
        <f t="shared" si="2"/>
        <v>8</v>
      </c>
      <c r="I27" s="145">
        <f t="shared" si="2"/>
        <v>22</v>
      </c>
      <c r="J27" s="145">
        <f t="shared" si="2"/>
        <v>16</v>
      </c>
      <c r="K27" s="145">
        <f t="shared" si="2"/>
        <v>11</v>
      </c>
      <c r="L27" s="145">
        <f t="shared" si="2"/>
        <v>1674</v>
      </c>
      <c r="M27" s="145">
        <f t="shared" si="2"/>
        <v>602</v>
      </c>
      <c r="N27" s="145">
        <f t="shared" si="2"/>
        <v>20</v>
      </c>
      <c r="O27" s="145">
        <f t="shared" si="2"/>
        <v>906</v>
      </c>
      <c r="P27" s="145">
        <f t="shared" si="2"/>
        <v>20</v>
      </c>
      <c r="Q27" s="145">
        <f t="shared" si="2"/>
        <v>18</v>
      </c>
      <c r="R27" s="145">
        <f t="shared" si="2"/>
        <v>1701</v>
      </c>
      <c r="S27" s="145">
        <f t="shared" si="0"/>
        <v>9635</v>
      </c>
      <c r="T27" s="203">
        <f>SUM(T11:T26)</f>
        <v>0.99999999999999978</v>
      </c>
    </row>
    <row r="28" spans="2:20" ht="12.75" customHeight="1">
      <c r="B28" s="150" t="s">
        <v>78</v>
      </c>
      <c r="C28" s="112">
        <f t="shared" ref="C28:R28" si="3">C27/$S$27</f>
        <v>4.1515308770108976E-3</v>
      </c>
      <c r="D28" s="112">
        <f t="shared" si="3"/>
        <v>0.10565646081992734</v>
      </c>
      <c r="E28" s="112">
        <f t="shared" si="3"/>
        <v>2.2833419823559938E-3</v>
      </c>
      <c r="F28" s="112">
        <f t="shared" si="3"/>
        <v>0.17083549558899844</v>
      </c>
      <c r="G28" s="112">
        <f t="shared" si="3"/>
        <v>0.19833938764919565</v>
      </c>
      <c r="H28" s="112">
        <f t="shared" si="3"/>
        <v>8.303061754021796E-4</v>
      </c>
      <c r="I28" s="112">
        <f t="shared" si="3"/>
        <v>2.2833419823559938E-3</v>
      </c>
      <c r="J28" s="112">
        <f t="shared" si="3"/>
        <v>1.6606123508043592E-3</v>
      </c>
      <c r="K28" s="112">
        <f t="shared" si="3"/>
        <v>1.1416709911779969E-3</v>
      </c>
      <c r="L28" s="112">
        <f t="shared" si="3"/>
        <v>0.17374156720290607</v>
      </c>
      <c r="M28" s="112">
        <f t="shared" si="3"/>
        <v>6.2480539699014008E-2</v>
      </c>
      <c r="N28" s="112">
        <f t="shared" si="3"/>
        <v>2.0757654385054488E-3</v>
      </c>
      <c r="O28" s="112">
        <f t="shared" si="3"/>
        <v>9.4032174364296839E-2</v>
      </c>
      <c r="P28" s="112">
        <f t="shared" si="3"/>
        <v>2.0757654385054488E-3</v>
      </c>
      <c r="Q28" s="112">
        <f t="shared" si="3"/>
        <v>1.868188894654904E-3</v>
      </c>
      <c r="R28" s="112">
        <f t="shared" si="3"/>
        <v>0.17654385054488841</v>
      </c>
      <c r="S28" s="144">
        <f t="shared" si="0"/>
        <v>0.99999999999999978</v>
      </c>
      <c r="T28" s="146"/>
    </row>
    <row r="29" spans="2:20" ht="15" customHeight="1">
      <c r="B29" s="188" t="str">
        <f>'Oferta de Juegos'!B28</f>
        <v>Al 31-05-2014</v>
      </c>
    </row>
    <row r="30" spans="2:20" ht="15" customHeight="1"/>
    <row r="31" spans="2:20" ht="15" customHeight="1"/>
  </sheetData>
  <mergeCells count="3">
    <mergeCell ref="B9:B10"/>
    <mergeCell ref="S9:T10"/>
    <mergeCell ref="B8:T8"/>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28" zoomScaleNormal="100" workbookViewId="0">
      <selection activeCell="N55" sqref="N55"/>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161</v>
      </c>
      <c r="C8" s="272"/>
      <c r="D8" s="272"/>
      <c r="E8" s="272"/>
      <c r="F8" s="272"/>
      <c r="G8" s="272"/>
      <c r="H8" s="272"/>
      <c r="I8" s="272"/>
      <c r="K8" s="58"/>
    </row>
    <row r="9" spans="2:11" s="52" customFormat="1" ht="15" customHeight="1">
      <c r="B9" s="260" t="s">
        <v>11</v>
      </c>
      <c r="C9" s="261" t="s">
        <v>106</v>
      </c>
      <c r="D9" s="262" t="s">
        <v>126</v>
      </c>
      <c r="E9" s="263"/>
      <c r="F9" s="264"/>
      <c r="G9" s="265" t="s">
        <v>127</v>
      </c>
      <c r="H9" s="261" t="s">
        <v>103</v>
      </c>
      <c r="I9" s="265" t="s">
        <v>128</v>
      </c>
      <c r="K9" s="58"/>
    </row>
    <row r="10" spans="2:11" s="52" customFormat="1" ht="24" customHeight="1">
      <c r="B10" s="260"/>
      <c r="C10" s="261"/>
      <c r="D10" s="158" t="s">
        <v>99</v>
      </c>
      <c r="E10" s="160" t="s">
        <v>100</v>
      </c>
      <c r="F10" s="159" t="s">
        <v>101</v>
      </c>
      <c r="G10" s="265"/>
      <c r="H10" s="261"/>
      <c r="I10" s="265"/>
    </row>
    <row r="11" spans="2:11" s="52" customFormat="1" ht="9" customHeight="1">
      <c r="B11" s="102" t="s">
        <v>34</v>
      </c>
      <c r="C11" s="39" t="s">
        <v>110</v>
      </c>
      <c r="D11" s="161">
        <v>42</v>
      </c>
      <c r="E11" s="161">
        <v>96</v>
      </c>
      <c r="F11" s="161">
        <v>10</v>
      </c>
      <c r="G11" s="161">
        <v>452</v>
      </c>
      <c r="H11" s="161">
        <v>136</v>
      </c>
      <c r="I11" s="161">
        <f>SUM(D11:H11)</f>
        <v>736</v>
      </c>
    </row>
    <row r="12" spans="2:11" s="52" customFormat="1" ht="9" customHeight="1">
      <c r="B12" s="101" t="s">
        <v>3</v>
      </c>
      <c r="C12" s="113" t="s">
        <v>111</v>
      </c>
      <c r="D12" s="162">
        <v>63</v>
      </c>
      <c r="E12" s="162">
        <v>213</v>
      </c>
      <c r="F12" s="162">
        <v>17</v>
      </c>
      <c r="G12" s="162">
        <v>794</v>
      </c>
      <c r="H12" s="162">
        <v>124</v>
      </c>
      <c r="I12" s="162">
        <f t="shared" ref="I12:I26" si="0">SUM(D12:H12)</f>
        <v>1211</v>
      </c>
    </row>
    <row r="13" spans="2:11" s="52" customFormat="1" ht="9" customHeight="1">
      <c r="B13" s="163" t="s">
        <v>76</v>
      </c>
      <c r="C13" s="39" t="s">
        <v>112</v>
      </c>
      <c r="D13" s="161">
        <v>35</v>
      </c>
      <c r="E13" s="161">
        <v>142</v>
      </c>
      <c r="F13" s="161">
        <v>7</v>
      </c>
      <c r="G13" s="161">
        <v>385</v>
      </c>
      <c r="H13" s="161">
        <v>179</v>
      </c>
      <c r="I13" s="161">
        <f t="shared" si="0"/>
        <v>748</v>
      </c>
    </row>
    <row r="14" spans="2:11" s="52" customFormat="1" ht="9" customHeight="1">
      <c r="B14" s="101" t="s">
        <v>35</v>
      </c>
      <c r="C14" s="113" t="s">
        <v>113</v>
      </c>
      <c r="D14" s="162">
        <v>49</v>
      </c>
      <c r="E14" s="162">
        <v>62</v>
      </c>
      <c r="F14" s="162">
        <v>10</v>
      </c>
      <c r="G14" s="162">
        <v>335</v>
      </c>
      <c r="H14" s="162">
        <v>148</v>
      </c>
      <c r="I14" s="240">
        <f t="shared" si="0"/>
        <v>604</v>
      </c>
    </row>
    <row r="15" spans="2:11" s="52" customFormat="1" ht="9" customHeight="1">
      <c r="B15" s="102" t="s">
        <v>124</v>
      </c>
      <c r="C15" s="39" t="s">
        <v>114</v>
      </c>
      <c r="D15" s="161">
        <v>98</v>
      </c>
      <c r="E15" s="161">
        <v>348</v>
      </c>
      <c r="F15" s="161">
        <v>10</v>
      </c>
      <c r="G15" s="161">
        <v>1380</v>
      </c>
      <c r="H15" s="161">
        <v>100</v>
      </c>
      <c r="I15" s="161">
        <f t="shared" si="0"/>
        <v>1936</v>
      </c>
    </row>
    <row r="16" spans="2:11" s="52" customFormat="1" ht="9" customHeight="1">
      <c r="B16" s="101" t="s">
        <v>16</v>
      </c>
      <c r="C16" s="113" t="s">
        <v>115</v>
      </c>
      <c r="D16" s="162">
        <v>203</v>
      </c>
      <c r="E16" s="162">
        <v>349</v>
      </c>
      <c r="F16" s="162">
        <v>10</v>
      </c>
      <c r="G16" s="162">
        <v>1886</v>
      </c>
      <c r="H16" s="162">
        <v>300</v>
      </c>
      <c r="I16" s="240">
        <f t="shared" si="0"/>
        <v>2748</v>
      </c>
    </row>
    <row r="17" spans="1:247" s="52" customFormat="1" ht="9" customHeight="1">
      <c r="B17" s="102" t="s">
        <v>4</v>
      </c>
      <c r="C17" s="39" t="s">
        <v>116</v>
      </c>
      <c r="D17" s="161">
        <v>35</v>
      </c>
      <c r="E17" s="161">
        <v>107</v>
      </c>
      <c r="F17" s="161">
        <v>14</v>
      </c>
      <c r="G17" s="161">
        <v>238</v>
      </c>
      <c r="H17" s="161">
        <v>30</v>
      </c>
      <c r="I17" s="161">
        <f t="shared" si="0"/>
        <v>424</v>
      </c>
    </row>
    <row r="18" spans="1:247" s="52" customFormat="1" ht="9" customHeight="1">
      <c r="B18" s="101" t="s">
        <v>5</v>
      </c>
      <c r="C18" s="113" t="s">
        <v>117</v>
      </c>
      <c r="D18" s="162">
        <v>28</v>
      </c>
      <c r="E18" s="162">
        <v>92</v>
      </c>
      <c r="F18" s="162">
        <v>10</v>
      </c>
      <c r="G18" s="162">
        <v>452</v>
      </c>
      <c r="H18" s="162">
        <v>68</v>
      </c>
      <c r="I18" s="240">
        <f t="shared" si="0"/>
        <v>650</v>
      </c>
    </row>
    <row r="19" spans="1:247" s="52" customFormat="1" ht="9" customHeight="1">
      <c r="B19" s="233" t="s">
        <v>6</v>
      </c>
      <c r="C19" s="234" t="s">
        <v>118</v>
      </c>
      <c r="D19" s="239">
        <v>105</v>
      </c>
      <c r="E19" s="239">
        <v>248</v>
      </c>
      <c r="F19" s="239">
        <v>10</v>
      </c>
      <c r="G19" s="239">
        <v>1379</v>
      </c>
      <c r="H19" s="239">
        <v>168</v>
      </c>
      <c r="I19" s="161">
        <f t="shared" si="0"/>
        <v>1910</v>
      </c>
    </row>
    <row r="20" spans="1:247" s="52" customFormat="1" ht="9" customHeight="1">
      <c r="B20" s="236" t="s">
        <v>12</v>
      </c>
      <c r="C20" s="41" t="s">
        <v>119</v>
      </c>
      <c r="D20" s="240">
        <v>28</v>
      </c>
      <c r="E20" s="240">
        <v>41</v>
      </c>
      <c r="F20" s="240">
        <v>7</v>
      </c>
      <c r="G20" s="240">
        <v>200</v>
      </c>
      <c r="H20" s="240">
        <v>40</v>
      </c>
      <c r="I20" s="240">
        <f t="shared" si="0"/>
        <v>316</v>
      </c>
    </row>
    <row r="21" spans="1:247" s="52" customFormat="1" ht="9" customHeight="1">
      <c r="B21" s="233" t="s">
        <v>13</v>
      </c>
      <c r="C21" s="234" t="s">
        <v>120</v>
      </c>
      <c r="D21" s="239">
        <v>49</v>
      </c>
      <c r="E21" s="239">
        <v>186</v>
      </c>
      <c r="F21" s="239">
        <v>24</v>
      </c>
      <c r="G21" s="239">
        <v>622</v>
      </c>
      <c r="H21" s="239">
        <v>176</v>
      </c>
      <c r="I21" s="161">
        <f t="shared" si="0"/>
        <v>1057</v>
      </c>
    </row>
    <row r="22" spans="1:247" s="52" customFormat="1" ht="9" customHeight="1">
      <c r="B22" s="236" t="s">
        <v>14</v>
      </c>
      <c r="C22" s="41" t="s">
        <v>121</v>
      </c>
      <c r="D22" s="240">
        <v>35</v>
      </c>
      <c r="E22" s="240">
        <v>114</v>
      </c>
      <c r="F22" s="240">
        <v>17</v>
      </c>
      <c r="G22" s="240">
        <v>380</v>
      </c>
      <c r="H22" s="240">
        <v>100</v>
      </c>
      <c r="I22" s="240">
        <f t="shared" si="0"/>
        <v>646</v>
      </c>
    </row>
    <row r="23" spans="1:247" s="52" customFormat="1" ht="9" customHeight="1">
      <c r="B23" s="233" t="s">
        <v>38</v>
      </c>
      <c r="C23" s="234" t="s">
        <v>122</v>
      </c>
      <c r="D23" s="239">
        <v>42</v>
      </c>
      <c r="E23" s="239">
        <v>102</v>
      </c>
      <c r="F23" s="239">
        <v>10</v>
      </c>
      <c r="G23" s="239">
        <v>333</v>
      </c>
      <c r="H23" s="239">
        <v>60</v>
      </c>
      <c r="I23" s="161">
        <f t="shared" si="0"/>
        <v>547</v>
      </c>
    </row>
    <row r="24" spans="1:247" s="52" customFormat="1" ht="9" customHeight="1">
      <c r="B24" s="236" t="s">
        <v>147</v>
      </c>
      <c r="C24" s="41" t="s">
        <v>148</v>
      </c>
      <c r="D24" s="240">
        <v>49</v>
      </c>
      <c r="E24" s="240">
        <v>79</v>
      </c>
      <c r="F24" s="240">
        <v>7</v>
      </c>
      <c r="G24" s="240">
        <v>230</v>
      </c>
      <c r="H24" s="240">
        <v>72</v>
      </c>
      <c r="I24" s="240">
        <f t="shared" si="0"/>
        <v>437</v>
      </c>
    </row>
    <row r="25" spans="1:247" s="52" customFormat="1" ht="9" customHeight="1">
      <c r="B25" s="233" t="s">
        <v>145</v>
      </c>
      <c r="C25" s="234" t="s">
        <v>146</v>
      </c>
      <c r="D25" s="239">
        <v>28</v>
      </c>
      <c r="E25" s="239">
        <v>39</v>
      </c>
      <c r="F25" s="239">
        <v>7</v>
      </c>
      <c r="G25" s="239">
        <v>150</v>
      </c>
      <c r="H25" s="239">
        <v>38</v>
      </c>
      <c r="I25" s="161">
        <f t="shared" si="0"/>
        <v>262</v>
      </c>
    </row>
    <row r="26" spans="1:247" s="52" customFormat="1" ht="9" customHeight="1">
      <c r="B26" s="236" t="s">
        <v>15</v>
      </c>
      <c r="C26" s="41" t="s">
        <v>123</v>
      </c>
      <c r="D26" s="240">
        <v>35</v>
      </c>
      <c r="E26" s="240">
        <v>97</v>
      </c>
      <c r="F26" s="240">
        <v>14</v>
      </c>
      <c r="G26" s="240">
        <v>419</v>
      </c>
      <c r="H26" s="240">
        <v>100</v>
      </c>
      <c r="I26" s="240">
        <f t="shared" si="0"/>
        <v>665</v>
      </c>
    </row>
    <row r="27" spans="1:247" s="157" customFormat="1" ht="18" customHeight="1">
      <c r="A27" s="79"/>
      <c r="B27" s="164" t="s">
        <v>2</v>
      </c>
      <c r="C27" s="165"/>
      <c r="D27" s="166">
        <f t="shared" ref="D27:H27" si="1">SUM(D11:D26)</f>
        <v>924</v>
      </c>
      <c r="E27" s="166">
        <f t="shared" si="1"/>
        <v>2315</v>
      </c>
      <c r="F27" s="166">
        <f t="shared" si="1"/>
        <v>184</v>
      </c>
      <c r="G27" s="166">
        <f t="shared" si="1"/>
        <v>9635</v>
      </c>
      <c r="H27" s="167">
        <f t="shared" si="1"/>
        <v>1839</v>
      </c>
      <c r="I27" s="167">
        <f>SUM(I11:I26)</f>
        <v>14897</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9" t="str">
        <f>'Oferta de Juegos'!B28</f>
        <v>Al 31-05-2014</v>
      </c>
      <c r="I28" s="57"/>
    </row>
    <row r="29" spans="1:247" s="52" customFormat="1" ht="22.5" customHeight="1">
      <c r="B29" s="271" t="s">
        <v>162</v>
      </c>
      <c r="C29" s="272"/>
      <c r="D29" s="272"/>
      <c r="E29" s="272"/>
      <c r="F29" s="272"/>
      <c r="G29" s="272"/>
      <c r="H29" s="272"/>
      <c r="I29" s="196"/>
      <c r="J29" s="58"/>
    </row>
    <row r="30" spans="1:247" s="52" customFormat="1" ht="15" customHeight="1">
      <c r="B30" s="273" t="s">
        <v>11</v>
      </c>
      <c r="C30" s="261" t="s">
        <v>106</v>
      </c>
      <c r="D30" s="262" t="s">
        <v>126</v>
      </c>
      <c r="E30" s="263"/>
      <c r="F30" s="264"/>
      <c r="G30" s="261" t="s">
        <v>127</v>
      </c>
      <c r="H30" s="261" t="s">
        <v>103</v>
      </c>
      <c r="I30" s="270"/>
      <c r="J30" s="58"/>
    </row>
    <row r="31" spans="1:247" s="52" customFormat="1" ht="24" customHeight="1">
      <c r="B31" s="273"/>
      <c r="C31" s="261"/>
      <c r="D31" s="158" t="s">
        <v>99</v>
      </c>
      <c r="E31" s="160" t="s">
        <v>100</v>
      </c>
      <c r="F31" s="159" t="s">
        <v>101</v>
      </c>
      <c r="G31" s="261"/>
      <c r="H31" s="261"/>
      <c r="I31" s="270"/>
      <c r="J31" s="58"/>
    </row>
    <row r="32" spans="1:247" s="52" customFormat="1" ht="9" customHeight="1">
      <c r="B32" s="102" t="s">
        <v>34</v>
      </c>
      <c r="C32" s="39" t="s">
        <v>110</v>
      </c>
      <c r="D32" s="161">
        <v>75113.100000000006</v>
      </c>
      <c r="E32" s="161">
        <v>33897.449999999997</v>
      </c>
      <c r="F32" s="161">
        <v>14535.48</v>
      </c>
      <c r="G32" s="161">
        <v>53908.24</v>
      </c>
      <c r="H32" s="161">
        <v>71.209999999999994</v>
      </c>
      <c r="I32" s="195"/>
    </row>
    <row r="33" spans="1:247" s="52" customFormat="1" ht="9" customHeight="1">
      <c r="B33" s="101" t="s">
        <v>3</v>
      </c>
      <c r="C33" s="113" t="s">
        <v>111</v>
      </c>
      <c r="D33" s="162">
        <v>81606.25</v>
      </c>
      <c r="E33" s="162">
        <v>42354.11</v>
      </c>
      <c r="F33" s="162">
        <v>33452.18</v>
      </c>
      <c r="G33" s="162">
        <v>71072.59</v>
      </c>
      <c r="H33" s="162">
        <v>2148.15</v>
      </c>
      <c r="I33" s="197"/>
    </row>
    <row r="34" spans="1:247" s="52" customFormat="1" ht="9" customHeight="1">
      <c r="B34" s="163" t="s">
        <v>76</v>
      </c>
      <c r="C34" s="39" t="s">
        <v>112</v>
      </c>
      <c r="D34" s="161">
        <v>52246.31</v>
      </c>
      <c r="E34" s="161">
        <v>14305.59</v>
      </c>
      <c r="F34" s="161">
        <v>-8941.4699999999993</v>
      </c>
      <c r="G34" s="161">
        <v>49576.84</v>
      </c>
      <c r="H34" s="161">
        <v>0</v>
      </c>
      <c r="I34" s="195"/>
    </row>
    <row r="35" spans="1:247" s="52" customFormat="1" ht="9" customHeight="1">
      <c r="B35" s="101" t="s">
        <v>35</v>
      </c>
      <c r="C35" s="113" t="s">
        <v>113</v>
      </c>
      <c r="D35" s="162">
        <v>20777.16</v>
      </c>
      <c r="E35" s="162">
        <v>16352.89</v>
      </c>
      <c r="F35" s="162">
        <v>19017.740000000002</v>
      </c>
      <c r="G35" s="162">
        <v>33030.31</v>
      </c>
      <c r="H35" s="162">
        <v>0</v>
      </c>
      <c r="I35" s="197"/>
    </row>
    <row r="36" spans="1:247" s="52" customFormat="1" ht="9" customHeight="1">
      <c r="B36" s="102" t="s">
        <v>124</v>
      </c>
      <c r="C36" s="39" t="s">
        <v>114</v>
      </c>
      <c r="D36" s="161">
        <v>51916.06</v>
      </c>
      <c r="E36" s="161">
        <v>65295.37</v>
      </c>
      <c r="F36" s="161">
        <v>43690.65</v>
      </c>
      <c r="G36" s="161">
        <v>46186.2</v>
      </c>
      <c r="H36" s="161">
        <v>650.23</v>
      </c>
      <c r="I36" s="195"/>
    </row>
    <row r="37" spans="1:247" s="52" customFormat="1" ht="9" customHeight="1">
      <c r="B37" s="101" t="s">
        <v>16</v>
      </c>
      <c r="C37" s="113" t="s">
        <v>115</v>
      </c>
      <c r="D37" s="162">
        <v>129963.69</v>
      </c>
      <c r="E37" s="162">
        <v>101649.65</v>
      </c>
      <c r="F37" s="162">
        <v>104056.45</v>
      </c>
      <c r="G37" s="162">
        <v>87372.14</v>
      </c>
      <c r="H37" s="162">
        <v>525.19000000000005</v>
      </c>
      <c r="I37" s="197"/>
    </row>
    <row r="38" spans="1:247" s="52" customFormat="1" ht="9" customHeight="1">
      <c r="B38" s="102" t="s">
        <v>4</v>
      </c>
      <c r="C38" s="39" t="s">
        <v>116</v>
      </c>
      <c r="D38" s="161">
        <v>16935.02</v>
      </c>
      <c r="E38" s="161">
        <v>22422.58</v>
      </c>
      <c r="F38" s="161">
        <v>2376.5</v>
      </c>
      <c r="G38" s="161">
        <v>45039.86</v>
      </c>
      <c r="H38" s="161">
        <v>1289.68</v>
      </c>
      <c r="I38" s="195"/>
    </row>
    <row r="39" spans="1:247" s="52" customFormat="1" ht="9" customHeight="1">
      <c r="B39" s="101" t="s">
        <v>5</v>
      </c>
      <c r="C39" s="113" t="s">
        <v>117</v>
      </c>
      <c r="D39" s="162">
        <v>28061.29</v>
      </c>
      <c r="E39" s="162">
        <v>24663.81</v>
      </c>
      <c r="F39" s="162">
        <v>9498.39</v>
      </c>
      <c r="G39" s="162">
        <v>61513.05</v>
      </c>
      <c r="H39" s="162">
        <v>0</v>
      </c>
      <c r="I39" s="197"/>
    </row>
    <row r="40" spans="1:247" s="52" customFormat="1" ht="9" customHeight="1">
      <c r="B40" s="233" t="s">
        <v>6</v>
      </c>
      <c r="C40" s="234" t="s">
        <v>118</v>
      </c>
      <c r="D40" s="239">
        <v>12561.51</v>
      </c>
      <c r="E40" s="239">
        <v>24326.78</v>
      </c>
      <c r="F40" s="239">
        <v>17143.55</v>
      </c>
      <c r="G40" s="239">
        <v>60312.21</v>
      </c>
      <c r="H40" s="239">
        <v>475.13</v>
      </c>
      <c r="I40" s="197"/>
    </row>
    <row r="41" spans="1:247" s="52" customFormat="1" ht="9" customHeight="1">
      <c r="B41" s="236" t="s">
        <v>12</v>
      </c>
      <c r="C41" s="41" t="s">
        <v>119</v>
      </c>
      <c r="D41" s="240">
        <v>46537.440000000002</v>
      </c>
      <c r="E41" s="240">
        <v>52957.71</v>
      </c>
      <c r="F41" s="240">
        <v>18172.810000000001</v>
      </c>
      <c r="G41" s="240">
        <v>46891.76</v>
      </c>
      <c r="H41" s="240">
        <v>1569.92</v>
      </c>
      <c r="I41" s="195"/>
    </row>
    <row r="42" spans="1:247" s="52" customFormat="1" ht="9" customHeight="1">
      <c r="B42" s="233" t="s">
        <v>13</v>
      </c>
      <c r="C42" s="234" t="s">
        <v>120</v>
      </c>
      <c r="D42" s="239">
        <v>52160.3</v>
      </c>
      <c r="E42" s="239">
        <v>19112.7</v>
      </c>
      <c r="F42" s="239">
        <v>3213.04</v>
      </c>
      <c r="G42" s="239">
        <v>76907.14</v>
      </c>
      <c r="H42" s="239">
        <v>215.98</v>
      </c>
      <c r="I42" s="197"/>
    </row>
    <row r="43" spans="1:247" s="52" customFormat="1" ht="9" customHeight="1">
      <c r="B43" s="236" t="s">
        <v>14</v>
      </c>
      <c r="C43" s="41" t="s">
        <v>121</v>
      </c>
      <c r="D43" s="240">
        <v>23219.82</v>
      </c>
      <c r="E43" s="240">
        <v>13149.69</v>
      </c>
      <c r="F43" s="240">
        <v>2399.4299999999998</v>
      </c>
      <c r="G43" s="240">
        <v>63743.83</v>
      </c>
      <c r="H43" s="240">
        <v>0</v>
      </c>
      <c r="I43" s="195"/>
    </row>
    <row r="44" spans="1:247" s="52" customFormat="1" ht="9" customHeight="1">
      <c r="B44" s="233" t="s">
        <v>38</v>
      </c>
      <c r="C44" s="234" t="s">
        <v>122</v>
      </c>
      <c r="D44" s="239">
        <v>23358.29</v>
      </c>
      <c r="E44" s="239">
        <v>13868.3</v>
      </c>
      <c r="F44" s="239">
        <v>2751.61</v>
      </c>
      <c r="G44" s="239">
        <v>44284.14</v>
      </c>
      <c r="H44" s="239">
        <v>0</v>
      </c>
      <c r="I44" s="197"/>
    </row>
    <row r="45" spans="1:247" s="52" customFormat="1" ht="9" customHeight="1">
      <c r="B45" s="236" t="s">
        <v>147</v>
      </c>
      <c r="C45" s="41" t="s">
        <v>148</v>
      </c>
      <c r="D45" s="240">
        <v>15535.55</v>
      </c>
      <c r="E45" s="240">
        <v>25187.69</v>
      </c>
      <c r="F45" s="240">
        <v>4525.3500000000004</v>
      </c>
      <c r="G45" s="240">
        <v>20383.38</v>
      </c>
      <c r="H45" s="240">
        <v>0</v>
      </c>
      <c r="I45" s="197"/>
    </row>
    <row r="46" spans="1:247" s="52" customFormat="1" ht="9" customHeight="1">
      <c r="B46" s="233" t="s">
        <v>145</v>
      </c>
      <c r="C46" s="234" t="s">
        <v>146</v>
      </c>
      <c r="D46" s="239">
        <v>11695.85</v>
      </c>
      <c r="E46" s="239">
        <v>14598.14</v>
      </c>
      <c r="F46" s="239">
        <v>1062.67</v>
      </c>
      <c r="G46" s="239">
        <v>61032.18</v>
      </c>
      <c r="H46" s="239">
        <v>0</v>
      </c>
      <c r="I46" s="197"/>
    </row>
    <row r="47" spans="1:247" s="52" customFormat="1" ht="9" customHeight="1">
      <c r="B47" s="236" t="s">
        <v>15</v>
      </c>
      <c r="C47" s="41" t="s">
        <v>123</v>
      </c>
      <c r="D47" s="240">
        <v>17571.43</v>
      </c>
      <c r="E47" s="240">
        <v>14411.71</v>
      </c>
      <c r="F47" s="240">
        <v>10138.709999999999</v>
      </c>
      <c r="G47" s="240">
        <v>88447.7</v>
      </c>
      <c r="H47" s="240">
        <v>1245.24</v>
      </c>
      <c r="I47" s="197"/>
    </row>
    <row r="48" spans="1:247" s="157" customFormat="1" ht="18" customHeight="1">
      <c r="A48" s="79"/>
      <c r="B48" s="164" t="s">
        <v>2</v>
      </c>
      <c r="C48" s="165"/>
      <c r="D48" s="166">
        <v>56998.720000000001</v>
      </c>
      <c r="E48" s="166">
        <v>41821.879999999997</v>
      </c>
      <c r="F48" s="166">
        <v>16698.25</v>
      </c>
      <c r="G48" s="167">
        <v>63129.38</v>
      </c>
      <c r="H48" s="166">
        <v>458.12</v>
      </c>
      <c r="I48" s="198"/>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9" t="s">
        <v>163</v>
      </c>
    </row>
    <row r="50" spans="2:10" s="52" customFormat="1" ht="22.5" customHeight="1">
      <c r="B50" s="271" t="s">
        <v>164</v>
      </c>
      <c r="C50" s="272"/>
      <c r="D50" s="272"/>
      <c r="E50" s="272"/>
      <c r="F50" s="272"/>
      <c r="G50" s="272"/>
      <c r="H50" s="272"/>
      <c r="I50" s="196"/>
    </row>
    <row r="51" spans="2:10" s="52" customFormat="1" ht="15" customHeight="1">
      <c r="B51" s="273" t="s">
        <v>11</v>
      </c>
      <c r="C51" s="261" t="s">
        <v>106</v>
      </c>
      <c r="D51" s="262" t="s">
        <v>126</v>
      </c>
      <c r="E51" s="263"/>
      <c r="F51" s="264"/>
      <c r="G51" s="261" t="s">
        <v>127</v>
      </c>
      <c r="H51" s="261" t="s">
        <v>103</v>
      </c>
      <c r="I51" s="270"/>
      <c r="J51" s="58"/>
    </row>
    <row r="52" spans="2:10" s="52" customFormat="1" ht="24" customHeight="1">
      <c r="B52" s="273"/>
      <c r="C52" s="261"/>
      <c r="D52" s="158" t="s">
        <v>99</v>
      </c>
      <c r="E52" s="160" t="s">
        <v>100</v>
      </c>
      <c r="F52" s="159" t="s">
        <v>101</v>
      </c>
      <c r="G52" s="261"/>
      <c r="H52" s="261"/>
      <c r="I52" s="270"/>
    </row>
    <row r="53" spans="2:10" s="52" customFormat="1" ht="9" customHeight="1">
      <c r="B53" s="102" t="s">
        <v>34</v>
      </c>
      <c r="C53" s="39" t="s">
        <v>110</v>
      </c>
      <c r="D53" s="191">
        <v>135.24</v>
      </c>
      <c r="E53" s="191">
        <v>61.03</v>
      </c>
      <c r="F53" s="191">
        <v>26.17</v>
      </c>
      <c r="G53" s="191">
        <v>97.06</v>
      </c>
      <c r="H53" s="191">
        <v>0.13</v>
      </c>
      <c r="I53" s="200"/>
    </row>
    <row r="54" spans="2:10" s="52" customFormat="1" ht="9" customHeight="1">
      <c r="B54" s="101" t="s">
        <v>3</v>
      </c>
      <c r="C54" s="113" t="s">
        <v>111</v>
      </c>
      <c r="D54" s="192">
        <v>146.93</v>
      </c>
      <c r="E54" s="192">
        <v>76.260000000000005</v>
      </c>
      <c r="F54" s="192">
        <v>60.23</v>
      </c>
      <c r="G54" s="192">
        <v>127.97</v>
      </c>
      <c r="H54" s="192">
        <v>3.87</v>
      </c>
      <c r="I54" s="199"/>
    </row>
    <row r="55" spans="2:10" s="52" customFormat="1" ht="9" customHeight="1">
      <c r="B55" s="163" t="s">
        <v>76</v>
      </c>
      <c r="C55" s="39" t="s">
        <v>112</v>
      </c>
      <c r="D55" s="191">
        <v>94.07</v>
      </c>
      <c r="E55" s="191">
        <v>25.76</v>
      </c>
      <c r="F55" s="191">
        <v>-16.100000000000001</v>
      </c>
      <c r="G55" s="191">
        <v>89.26</v>
      </c>
      <c r="H55" s="191">
        <v>0</v>
      </c>
      <c r="I55" s="200"/>
    </row>
    <row r="56" spans="2:10" s="52" customFormat="1" ht="9" customHeight="1">
      <c r="B56" s="101" t="s">
        <v>35</v>
      </c>
      <c r="C56" s="113" t="s">
        <v>113</v>
      </c>
      <c r="D56" s="192">
        <v>37.409999999999997</v>
      </c>
      <c r="E56" s="192">
        <v>29.44</v>
      </c>
      <c r="F56" s="192">
        <v>34.24</v>
      </c>
      <c r="G56" s="192">
        <v>59.47</v>
      </c>
      <c r="H56" s="192">
        <v>0</v>
      </c>
      <c r="I56" s="199"/>
    </row>
    <row r="57" spans="2:10" s="52" customFormat="1" ht="9" customHeight="1">
      <c r="B57" s="102" t="s">
        <v>124</v>
      </c>
      <c r="C57" s="39" t="s">
        <v>114</v>
      </c>
      <c r="D57" s="191">
        <v>93.47</v>
      </c>
      <c r="E57" s="191">
        <v>117.56</v>
      </c>
      <c r="F57" s="191">
        <v>78.66</v>
      </c>
      <c r="G57" s="191">
        <v>83.16</v>
      </c>
      <c r="H57" s="191">
        <v>1.17</v>
      </c>
      <c r="I57" s="200"/>
    </row>
    <row r="58" spans="2:10" s="52" customFormat="1" ht="9" customHeight="1">
      <c r="B58" s="101" t="s">
        <v>16</v>
      </c>
      <c r="C58" s="113" t="s">
        <v>115</v>
      </c>
      <c r="D58" s="192">
        <v>234</v>
      </c>
      <c r="E58" s="192">
        <v>183.02</v>
      </c>
      <c r="F58" s="192">
        <v>187.35</v>
      </c>
      <c r="G58" s="192">
        <v>157.31</v>
      </c>
      <c r="H58" s="192">
        <v>0.95</v>
      </c>
      <c r="I58" s="199"/>
    </row>
    <row r="59" spans="2:10" s="52" customFormat="1" ht="9" customHeight="1">
      <c r="B59" s="102" t="s">
        <v>4</v>
      </c>
      <c r="C59" s="39" t="s">
        <v>116</v>
      </c>
      <c r="D59" s="191">
        <v>30.49</v>
      </c>
      <c r="E59" s="191">
        <v>40.369999999999997</v>
      </c>
      <c r="F59" s="191">
        <v>4.28</v>
      </c>
      <c r="G59" s="191">
        <v>81.09</v>
      </c>
      <c r="H59" s="191">
        <v>2.3199999999999998</v>
      </c>
      <c r="I59" s="200"/>
    </row>
    <row r="60" spans="2:10" s="52" customFormat="1" ht="9" customHeight="1">
      <c r="B60" s="101" t="s">
        <v>5</v>
      </c>
      <c r="C60" s="113" t="s">
        <v>117</v>
      </c>
      <c r="D60" s="192">
        <v>50.52</v>
      </c>
      <c r="E60" s="192">
        <v>44.41</v>
      </c>
      <c r="F60" s="192">
        <v>17.100000000000001</v>
      </c>
      <c r="G60" s="192">
        <v>110.75</v>
      </c>
      <c r="H60" s="192">
        <v>0</v>
      </c>
      <c r="I60" s="199"/>
    </row>
    <row r="61" spans="2:10" s="52" customFormat="1" ht="9" customHeight="1">
      <c r="B61" s="233" t="s">
        <v>6</v>
      </c>
      <c r="C61" s="234" t="s">
        <v>118</v>
      </c>
      <c r="D61" s="256">
        <v>22.62</v>
      </c>
      <c r="E61" s="256">
        <v>43.8</v>
      </c>
      <c r="F61" s="256">
        <v>30.87</v>
      </c>
      <c r="G61" s="256">
        <v>108.59</v>
      </c>
      <c r="H61" s="256">
        <v>0.86</v>
      </c>
      <c r="I61" s="199"/>
    </row>
    <row r="62" spans="2:10" s="52" customFormat="1" ht="9" customHeight="1">
      <c r="B62" s="236" t="s">
        <v>12</v>
      </c>
      <c r="C62" s="41" t="s">
        <v>119</v>
      </c>
      <c r="D62" s="257">
        <v>83.79</v>
      </c>
      <c r="E62" s="257">
        <v>95.35</v>
      </c>
      <c r="F62" s="257">
        <v>32.72</v>
      </c>
      <c r="G62" s="257">
        <v>84.43</v>
      </c>
      <c r="H62" s="257">
        <v>2.83</v>
      </c>
      <c r="I62" s="200"/>
    </row>
    <row r="63" spans="2:10" s="52" customFormat="1" ht="9" customHeight="1">
      <c r="B63" s="233" t="s">
        <v>13</v>
      </c>
      <c r="C63" s="234" t="s">
        <v>120</v>
      </c>
      <c r="D63" s="256">
        <v>93.91</v>
      </c>
      <c r="E63" s="256">
        <v>34.409999999999997</v>
      </c>
      <c r="F63" s="256">
        <v>5.79</v>
      </c>
      <c r="G63" s="256">
        <v>138.47</v>
      </c>
      <c r="H63" s="256">
        <v>0.39</v>
      </c>
      <c r="I63" s="199"/>
    </row>
    <row r="64" spans="2:10" s="52" customFormat="1" ht="9" customHeight="1">
      <c r="B64" s="236" t="s">
        <v>14</v>
      </c>
      <c r="C64" s="41" t="s">
        <v>121</v>
      </c>
      <c r="D64" s="257">
        <v>41.81</v>
      </c>
      <c r="E64" s="257">
        <v>23.68</v>
      </c>
      <c r="F64" s="257">
        <v>4.32</v>
      </c>
      <c r="G64" s="257">
        <v>114.77</v>
      </c>
      <c r="H64" s="257">
        <v>0</v>
      </c>
      <c r="I64" s="200"/>
    </row>
    <row r="65" spans="1:247" s="52" customFormat="1" ht="9" customHeight="1">
      <c r="B65" s="233" t="s">
        <v>38</v>
      </c>
      <c r="C65" s="234" t="s">
        <v>122</v>
      </c>
      <c r="D65" s="256">
        <v>42.06</v>
      </c>
      <c r="E65" s="256">
        <v>24.97</v>
      </c>
      <c r="F65" s="256">
        <v>4.95</v>
      </c>
      <c r="G65" s="256">
        <v>79.73</v>
      </c>
      <c r="H65" s="256">
        <v>0</v>
      </c>
      <c r="I65" s="199"/>
    </row>
    <row r="66" spans="1:247" s="52" customFormat="1" ht="9" customHeight="1">
      <c r="B66" s="236" t="s">
        <v>147</v>
      </c>
      <c r="C66" s="41" t="s">
        <v>148</v>
      </c>
      <c r="D66" s="257">
        <v>27.97</v>
      </c>
      <c r="E66" s="257">
        <v>45.35</v>
      </c>
      <c r="F66" s="257">
        <v>8.15</v>
      </c>
      <c r="G66" s="257">
        <v>36.700000000000003</v>
      </c>
      <c r="H66" s="257">
        <v>0</v>
      </c>
      <c r="I66" s="199"/>
    </row>
    <row r="67" spans="1:247" s="52" customFormat="1" ht="9" customHeight="1">
      <c r="B67" s="233" t="s">
        <v>145</v>
      </c>
      <c r="C67" s="234" t="s">
        <v>146</v>
      </c>
      <c r="D67" s="256">
        <v>21.06</v>
      </c>
      <c r="E67" s="256">
        <v>26.28</v>
      </c>
      <c r="F67" s="256">
        <v>1.91</v>
      </c>
      <c r="G67" s="256">
        <v>109.89</v>
      </c>
      <c r="H67" s="256">
        <v>0</v>
      </c>
      <c r="I67" s="199"/>
    </row>
    <row r="68" spans="1:247" s="52" customFormat="1" ht="9" customHeight="1">
      <c r="B68" s="236" t="s">
        <v>15</v>
      </c>
      <c r="C68" s="41" t="s">
        <v>123</v>
      </c>
      <c r="D68" s="257">
        <v>31.64</v>
      </c>
      <c r="E68" s="257">
        <v>25.95</v>
      </c>
      <c r="F68" s="257">
        <v>18.25</v>
      </c>
      <c r="G68" s="257">
        <v>159.25</v>
      </c>
      <c r="H68" s="257">
        <v>2.2400000000000002</v>
      </c>
      <c r="I68" s="200"/>
    </row>
    <row r="69" spans="1:247" s="157" customFormat="1" ht="18" customHeight="1">
      <c r="A69" s="79"/>
      <c r="B69" s="164" t="s">
        <v>2</v>
      </c>
      <c r="C69" s="165"/>
      <c r="D69" s="193">
        <v>102.63</v>
      </c>
      <c r="E69" s="193">
        <v>75.3</v>
      </c>
      <c r="F69" s="193">
        <v>30.07</v>
      </c>
      <c r="G69" s="194">
        <v>113.66</v>
      </c>
      <c r="H69" s="193">
        <v>0.82</v>
      </c>
      <c r="I69" s="201"/>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9" t="str">
        <f>B49</f>
        <v>Win Mayo 2014 y posiciones de juego al 31-05-2014</v>
      </c>
    </row>
  </sheetData>
  <mergeCells count="21">
    <mergeCell ref="I51:I52"/>
    <mergeCell ref="B50:H50"/>
    <mergeCell ref="B51:B52"/>
    <mergeCell ref="C51:C52"/>
    <mergeCell ref="D51:F51"/>
    <mergeCell ref="G51:G52"/>
    <mergeCell ref="H51:H52"/>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topLeftCell="A7" zoomScale="130" zoomScaleNormal="130" workbookViewId="0">
      <selection activeCell="T23" sqref="T23"/>
    </sheetView>
  </sheetViews>
  <sheetFormatPr baseColWidth="10" defaultColWidth="11.42578125"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3"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4" t="s">
        <v>33</v>
      </c>
      <c r="Q9" s="23"/>
    </row>
    <row r="10" spans="1:21">
      <c r="A10" s="21"/>
      <c r="B10" s="95" t="s">
        <v>34</v>
      </c>
      <c r="C10" s="27">
        <v>866824887</v>
      </c>
      <c r="D10" s="27">
        <v>726142207</v>
      </c>
      <c r="E10" s="27">
        <v>868157382</v>
      </c>
      <c r="F10" s="27">
        <v>891488871</v>
      </c>
      <c r="G10" s="27">
        <v>958844546</v>
      </c>
      <c r="H10" s="27"/>
      <c r="I10" s="27"/>
      <c r="J10" s="27"/>
      <c r="K10" s="27"/>
      <c r="L10" s="27"/>
      <c r="M10" s="27"/>
      <c r="N10" s="27"/>
      <c r="O10" s="27">
        <f>SUM(C10:N10)</f>
        <v>4311457893</v>
      </c>
      <c r="P10" s="31">
        <v>7797307.7531508487</v>
      </c>
      <c r="Q10" s="23"/>
      <c r="T10" s="120"/>
      <c r="U10" s="105"/>
    </row>
    <row r="11" spans="1:21" s="3" customFormat="1">
      <c r="A11" s="21"/>
      <c r="B11" s="96" t="s">
        <v>3</v>
      </c>
      <c r="C11" s="26">
        <v>1921933862</v>
      </c>
      <c r="D11" s="26">
        <v>1641852179</v>
      </c>
      <c r="E11" s="26">
        <v>2014193379</v>
      </c>
      <c r="F11" s="26">
        <v>1825090041</v>
      </c>
      <c r="G11" s="26">
        <v>2214308622</v>
      </c>
      <c r="H11" s="26"/>
      <c r="I11" s="26"/>
      <c r="J11" s="26"/>
      <c r="K11" s="26"/>
      <c r="L11" s="26"/>
      <c r="M11" s="26"/>
      <c r="N11" s="26"/>
      <c r="O11" s="26">
        <f t="shared" ref="O11:O25" si="0">SUM(C11:N11)</f>
        <v>9617378083</v>
      </c>
      <c r="P11" s="32">
        <v>17389965.691544753</v>
      </c>
      <c r="Q11" s="22"/>
      <c r="R11" s="4"/>
      <c r="T11" s="120"/>
      <c r="U11" s="105"/>
    </row>
    <row r="12" spans="1:21" s="3" customFormat="1">
      <c r="A12" s="21"/>
      <c r="B12" s="95" t="s">
        <v>76</v>
      </c>
      <c r="C12" s="27">
        <v>641218604</v>
      </c>
      <c r="D12" s="27">
        <v>567350120</v>
      </c>
      <c r="E12" s="27">
        <v>637510331</v>
      </c>
      <c r="F12" s="27">
        <v>599058046</v>
      </c>
      <c r="G12" s="27">
        <v>709419692</v>
      </c>
      <c r="H12" s="27"/>
      <c r="I12" s="27"/>
      <c r="J12" s="27"/>
      <c r="K12" s="27"/>
      <c r="L12" s="27"/>
      <c r="M12" s="27"/>
      <c r="N12" s="27"/>
      <c r="O12" s="27">
        <f t="shared" si="0"/>
        <v>3154556793</v>
      </c>
      <c r="P12" s="31">
        <v>5705395.6686139628</v>
      </c>
      <c r="Q12" s="22"/>
      <c r="R12" s="4"/>
      <c r="T12" s="120"/>
      <c r="U12" s="105"/>
    </row>
    <row r="13" spans="1:21" s="3" customFormat="1">
      <c r="A13" s="21"/>
      <c r="B13" s="97" t="s">
        <v>35</v>
      </c>
      <c r="C13" s="28">
        <v>492618494</v>
      </c>
      <c r="D13" s="28">
        <v>591845694</v>
      </c>
      <c r="E13" s="28">
        <v>413370921</v>
      </c>
      <c r="F13" s="28">
        <v>354721501</v>
      </c>
      <c r="G13" s="28">
        <v>411905999</v>
      </c>
      <c r="H13" s="28"/>
      <c r="I13" s="28"/>
      <c r="J13" s="28"/>
      <c r="K13" s="28"/>
      <c r="L13" s="28"/>
      <c r="M13" s="28"/>
      <c r="N13" s="28"/>
      <c r="O13" s="28">
        <f t="shared" si="0"/>
        <v>2264462609</v>
      </c>
      <c r="P13" s="32">
        <v>4099146.9617531537</v>
      </c>
      <c r="Q13" s="22"/>
      <c r="R13" s="4"/>
      <c r="T13" s="120"/>
      <c r="U13" s="105"/>
    </row>
    <row r="14" spans="1:21" s="3" customFormat="1">
      <c r="A14" s="21"/>
      <c r="B14" s="95" t="s">
        <v>124</v>
      </c>
      <c r="C14" s="29">
        <v>2147235949</v>
      </c>
      <c r="D14" s="29">
        <v>1954220105</v>
      </c>
      <c r="E14" s="29">
        <v>2532560163</v>
      </c>
      <c r="F14" s="29">
        <v>2280755379</v>
      </c>
      <c r="G14" s="29">
        <v>2853532813</v>
      </c>
      <c r="H14" s="29"/>
      <c r="I14" s="29"/>
      <c r="J14" s="29"/>
      <c r="K14" s="29"/>
      <c r="L14" s="29"/>
      <c r="M14" s="29"/>
      <c r="N14" s="29"/>
      <c r="O14" s="29">
        <f t="shared" si="0"/>
        <v>11768304409</v>
      </c>
      <c r="P14" s="31">
        <v>21264742.329066798</v>
      </c>
      <c r="Q14" s="22"/>
      <c r="R14" s="4"/>
      <c r="T14" s="120"/>
      <c r="U14" s="105"/>
    </row>
    <row r="15" spans="1:21" s="3" customFormat="1">
      <c r="A15" s="21"/>
      <c r="B15" s="97" t="s">
        <v>16</v>
      </c>
      <c r="C15" s="30">
        <v>6020236331</v>
      </c>
      <c r="D15" s="30">
        <v>5109745547</v>
      </c>
      <c r="E15" s="30">
        <v>6382987971</v>
      </c>
      <c r="F15" s="30">
        <v>5486959029</v>
      </c>
      <c r="G15" s="30">
        <v>7063050625</v>
      </c>
      <c r="H15" s="30"/>
      <c r="I15" s="30"/>
      <c r="J15" s="30"/>
      <c r="K15" s="30"/>
      <c r="L15" s="30"/>
      <c r="M15" s="30"/>
      <c r="N15" s="30"/>
      <c r="O15" s="30">
        <f t="shared" si="0"/>
        <v>30062979503</v>
      </c>
      <c r="P15" s="32">
        <v>54357140.953369066</v>
      </c>
      <c r="Q15" s="22"/>
      <c r="R15" s="4"/>
      <c r="T15" s="120"/>
      <c r="U15" s="105"/>
    </row>
    <row r="16" spans="1:21" s="3" customFormat="1">
      <c r="A16" s="21"/>
      <c r="B16" s="95" t="s">
        <v>4</v>
      </c>
      <c r="C16" s="27">
        <v>482183120</v>
      </c>
      <c r="D16" s="27">
        <v>454541496</v>
      </c>
      <c r="E16" s="27">
        <v>483591322</v>
      </c>
      <c r="F16" s="27">
        <v>348309104</v>
      </c>
      <c r="G16" s="27">
        <v>427285068</v>
      </c>
      <c r="H16" s="27"/>
      <c r="I16" s="27"/>
      <c r="J16" s="27"/>
      <c r="K16" s="27"/>
      <c r="L16" s="27"/>
      <c r="M16" s="27"/>
      <c r="N16" s="27"/>
      <c r="O16" s="27">
        <f t="shared" si="0"/>
        <v>2195910110</v>
      </c>
      <c r="P16" s="31">
        <v>3972723.8879350023</v>
      </c>
      <c r="Q16" s="22"/>
      <c r="R16" s="4"/>
      <c r="T16" s="120"/>
      <c r="U16" s="105"/>
    </row>
    <row r="17" spans="1:21" s="3" customFormat="1">
      <c r="A17" s="21"/>
      <c r="B17" s="97" t="s">
        <v>5</v>
      </c>
      <c r="C17" s="30">
        <v>821911832</v>
      </c>
      <c r="D17" s="30">
        <v>796163364</v>
      </c>
      <c r="E17" s="30">
        <v>890477529</v>
      </c>
      <c r="F17" s="30">
        <v>885790895</v>
      </c>
      <c r="G17" s="30">
        <v>959563819</v>
      </c>
      <c r="H17" s="30"/>
      <c r="I17" s="30"/>
      <c r="J17" s="30"/>
      <c r="K17" s="30"/>
      <c r="L17" s="30"/>
      <c r="M17" s="30"/>
      <c r="N17" s="30"/>
      <c r="O17" s="30">
        <f t="shared" si="0"/>
        <v>4353907439</v>
      </c>
      <c r="P17" s="32">
        <v>7870581.7370425053</v>
      </c>
      <c r="Q17" s="22"/>
      <c r="R17" s="4"/>
      <c r="T17" s="120"/>
      <c r="U17" s="105"/>
    </row>
    <row r="18" spans="1:21" s="3" customFormat="1">
      <c r="A18" s="21"/>
      <c r="B18" s="95" t="s">
        <v>6</v>
      </c>
      <c r="C18" s="27">
        <v>2372579720</v>
      </c>
      <c r="D18" s="27">
        <v>2053080792</v>
      </c>
      <c r="E18" s="27">
        <v>2309563829</v>
      </c>
      <c r="F18" s="27">
        <v>2462700334</v>
      </c>
      <c r="G18" s="27">
        <v>2813987453</v>
      </c>
      <c r="H18" s="27"/>
      <c r="I18" s="27"/>
      <c r="J18" s="27"/>
      <c r="K18" s="27"/>
      <c r="L18" s="27"/>
      <c r="M18" s="27"/>
      <c r="N18" s="27"/>
      <c r="O18" s="27">
        <f t="shared" si="0"/>
        <v>12011912128</v>
      </c>
      <c r="P18" s="31">
        <v>21724017.443590917</v>
      </c>
      <c r="Q18" s="22"/>
      <c r="R18" s="4"/>
      <c r="T18" s="120"/>
      <c r="U18" s="105"/>
    </row>
    <row r="19" spans="1:21" s="3" customFormat="1">
      <c r="A19" s="21"/>
      <c r="B19" s="97" t="s">
        <v>39</v>
      </c>
      <c r="C19" s="30">
        <v>301505754</v>
      </c>
      <c r="D19" s="30">
        <v>328887448</v>
      </c>
      <c r="E19" s="30">
        <v>318728265</v>
      </c>
      <c r="F19" s="30">
        <v>275642421</v>
      </c>
      <c r="G19" s="30">
        <v>404322833</v>
      </c>
      <c r="H19" s="30"/>
      <c r="I19" s="30"/>
      <c r="J19" s="30"/>
      <c r="K19" s="30"/>
      <c r="L19" s="30"/>
      <c r="M19" s="30"/>
      <c r="N19" s="30"/>
      <c r="O19" s="30">
        <f t="shared" si="0"/>
        <v>1629086721</v>
      </c>
      <c r="P19" s="32">
        <v>2944889.4641655115</v>
      </c>
      <c r="Q19" s="22"/>
      <c r="R19" s="4"/>
      <c r="T19" s="120"/>
      <c r="U19" s="105"/>
    </row>
    <row r="20" spans="1:21" s="3" customFormat="1">
      <c r="A20" s="21"/>
      <c r="B20" s="95" t="s">
        <v>13</v>
      </c>
      <c r="C20" s="27">
        <v>1434899722</v>
      </c>
      <c r="D20" s="27">
        <v>1348645361</v>
      </c>
      <c r="E20" s="27">
        <v>1522350720</v>
      </c>
      <c r="F20" s="27">
        <v>1581907914</v>
      </c>
      <c r="G20" s="27">
        <v>1675927694</v>
      </c>
      <c r="H20" s="27"/>
      <c r="I20" s="27"/>
      <c r="J20" s="27"/>
      <c r="K20" s="27"/>
      <c r="L20" s="27"/>
      <c r="M20" s="27"/>
      <c r="N20" s="27"/>
      <c r="O20" s="27">
        <f t="shared" si="0"/>
        <v>7563731411</v>
      </c>
      <c r="P20" s="31">
        <v>13674090.664341459</v>
      </c>
      <c r="Q20" s="22"/>
      <c r="R20" s="4"/>
      <c r="T20" s="120"/>
      <c r="U20" s="105"/>
    </row>
    <row r="21" spans="1:21" s="3" customFormat="1">
      <c r="A21" s="21"/>
      <c r="B21" s="97" t="s">
        <v>14</v>
      </c>
      <c r="C21" s="30">
        <v>729796439</v>
      </c>
      <c r="D21" s="30">
        <v>818362180</v>
      </c>
      <c r="E21" s="30">
        <v>766493600</v>
      </c>
      <c r="F21" s="30">
        <v>750991893</v>
      </c>
      <c r="G21" s="30">
        <v>823831319</v>
      </c>
      <c r="H21" s="30"/>
      <c r="I21" s="30"/>
      <c r="J21" s="30"/>
      <c r="K21" s="30"/>
      <c r="L21" s="30"/>
      <c r="M21" s="30"/>
      <c r="N21" s="30"/>
      <c r="O21" s="30">
        <f t="shared" si="0"/>
        <v>3889475431</v>
      </c>
      <c r="P21" s="32">
        <v>7031779.5656940229</v>
      </c>
      <c r="Q21" s="22"/>
      <c r="R21" s="4"/>
      <c r="T21" s="120"/>
      <c r="U21" s="105"/>
    </row>
    <row r="22" spans="1:21" s="3" customFormat="1">
      <c r="A22" s="21"/>
      <c r="B22" s="95" t="s">
        <v>38</v>
      </c>
      <c r="C22" s="27">
        <v>538818676</v>
      </c>
      <c r="D22" s="27">
        <v>478456901</v>
      </c>
      <c r="E22" s="27">
        <v>490272938</v>
      </c>
      <c r="F22" s="27">
        <v>484388873</v>
      </c>
      <c r="G22" s="27">
        <v>532262246</v>
      </c>
      <c r="H22" s="27"/>
      <c r="I22" s="27"/>
      <c r="J22" s="27"/>
      <c r="K22" s="27"/>
      <c r="L22" s="27"/>
      <c r="M22" s="27"/>
      <c r="N22" s="27"/>
      <c r="O22" s="27">
        <f t="shared" si="0"/>
        <v>2524199634</v>
      </c>
      <c r="P22" s="31">
        <v>4567530.2517518681</v>
      </c>
      <c r="Q22" s="22"/>
      <c r="R22" s="4"/>
      <c r="T22" s="120"/>
      <c r="U22" s="105"/>
    </row>
    <row r="23" spans="1:21" s="3" customFormat="1">
      <c r="A23" s="21"/>
      <c r="B23" s="97" t="s">
        <v>147</v>
      </c>
      <c r="C23" s="30">
        <v>220032612</v>
      </c>
      <c r="D23" s="30">
        <v>269847285</v>
      </c>
      <c r="E23" s="30">
        <v>240039306</v>
      </c>
      <c r="F23" s="30">
        <v>160527421</v>
      </c>
      <c r="G23" s="30">
        <v>231598617</v>
      </c>
      <c r="H23" s="30"/>
      <c r="I23" s="30"/>
      <c r="J23" s="30"/>
      <c r="K23" s="30"/>
      <c r="L23" s="30"/>
      <c r="M23" s="30"/>
      <c r="N23" s="30"/>
      <c r="O23" s="30">
        <f t="shared" si="0"/>
        <v>1122045241</v>
      </c>
      <c r="P23" s="32">
        <v>2028590.1430427716</v>
      </c>
      <c r="Q23" s="22"/>
      <c r="R23" s="4"/>
      <c r="T23" s="120"/>
      <c r="U23" s="105"/>
    </row>
    <row r="24" spans="1:21" s="3" customFormat="1">
      <c r="A24" s="21"/>
      <c r="B24" s="95" t="s">
        <v>145</v>
      </c>
      <c r="C24" s="27">
        <v>272445762</v>
      </c>
      <c r="D24" s="27">
        <v>248392034</v>
      </c>
      <c r="E24" s="27">
        <v>297398361</v>
      </c>
      <c r="F24" s="27">
        <v>267416867</v>
      </c>
      <c r="G24" s="27">
        <v>311831376</v>
      </c>
      <c r="H24" s="27"/>
      <c r="I24" s="27"/>
      <c r="J24" s="27"/>
      <c r="K24" s="27"/>
      <c r="L24" s="27"/>
      <c r="M24" s="27"/>
      <c r="N24" s="27"/>
      <c r="O24" s="27">
        <f t="shared" si="0"/>
        <v>1397484400</v>
      </c>
      <c r="P24" s="31">
        <v>2526394.92704575</v>
      </c>
      <c r="Q24" s="22"/>
      <c r="R24" s="4"/>
      <c r="T24" s="120"/>
      <c r="U24" s="105"/>
    </row>
    <row r="25" spans="1:21" s="3" customFormat="1">
      <c r="A25" s="21"/>
      <c r="B25" s="97" t="s">
        <v>15</v>
      </c>
      <c r="C25" s="30">
        <v>1082935048</v>
      </c>
      <c r="D25" s="30">
        <v>985615427</v>
      </c>
      <c r="E25" s="30">
        <v>1170618588</v>
      </c>
      <c r="F25" s="30">
        <v>1168377150</v>
      </c>
      <c r="G25" s="30">
        <v>1219508615</v>
      </c>
      <c r="H25" s="30"/>
      <c r="I25" s="30"/>
      <c r="J25" s="30"/>
      <c r="K25" s="30"/>
      <c r="L25" s="30"/>
      <c r="M25" s="30"/>
      <c r="N25" s="30"/>
      <c r="O25" s="30">
        <f t="shared" si="0"/>
        <v>5627054828</v>
      </c>
      <c r="P25" s="32">
        <v>10172717.053343069</v>
      </c>
      <c r="Q25" s="22"/>
      <c r="R25" s="4"/>
      <c r="T25" s="120"/>
      <c r="U25" s="105"/>
    </row>
    <row r="26" spans="1:21" s="3" customFormat="1">
      <c r="A26" s="21"/>
      <c r="B26" s="88" t="s">
        <v>7</v>
      </c>
      <c r="C26" s="88">
        <f t="shared" ref="C26:N26" si="1">SUM(C10:C25)</f>
        <v>20347176812</v>
      </c>
      <c r="D26" s="88">
        <f t="shared" si="1"/>
        <v>18373148140</v>
      </c>
      <c r="E26" s="88">
        <f t="shared" si="1"/>
        <v>21338314605</v>
      </c>
      <c r="F26" s="88">
        <f t="shared" si="1"/>
        <v>19824125739</v>
      </c>
      <c r="G26" s="88">
        <f t="shared" si="1"/>
        <v>23611181337</v>
      </c>
      <c r="H26" s="88">
        <f t="shared" si="1"/>
        <v>0</v>
      </c>
      <c r="I26" s="88">
        <f t="shared" si="1"/>
        <v>0</v>
      </c>
      <c r="J26" s="88">
        <f t="shared" si="1"/>
        <v>0</v>
      </c>
      <c r="K26" s="88">
        <f t="shared" si="1"/>
        <v>0</v>
      </c>
      <c r="L26" s="88">
        <f t="shared" si="1"/>
        <v>0</v>
      </c>
      <c r="M26" s="88">
        <f t="shared" si="1"/>
        <v>0</v>
      </c>
      <c r="N26" s="88">
        <f t="shared" si="1"/>
        <v>0</v>
      </c>
      <c r="O26" s="88">
        <f t="shared" ref="O26" si="2">SUM(C26:N26)</f>
        <v>103493946633</v>
      </c>
      <c r="P26" s="88">
        <f>SUM(P10:P25)</f>
        <v>187127014.49545145</v>
      </c>
      <c r="Q26" s="22"/>
      <c r="R26" s="4"/>
      <c r="T26" s="120"/>
      <c r="U26" s="105"/>
    </row>
    <row r="27" spans="1:21" s="3" customFormat="1" ht="18" customHeight="1">
      <c r="A27" s="21"/>
      <c r="B27" s="88" t="s">
        <v>8</v>
      </c>
      <c r="C27" s="88">
        <f t="shared" ref="C27:N27" si="3">C26/C28</f>
        <v>37888375.014410079</v>
      </c>
      <c r="D27" s="88">
        <f t="shared" si="3"/>
        <v>33140090.997883331</v>
      </c>
      <c r="E27" s="88">
        <f>E26/E28</f>
        <v>37844403.477916442</v>
      </c>
      <c r="F27" s="88">
        <f t="shared" si="3"/>
        <v>35742268.315924674</v>
      </c>
      <c r="G27" s="88">
        <f t="shared" si="3"/>
        <v>42511876.689316921</v>
      </c>
      <c r="H27" s="88">
        <f t="shared" si="3"/>
        <v>0</v>
      </c>
      <c r="I27" s="88">
        <f t="shared" si="3"/>
        <v>0</v>
      </c>
      <c r="J27" s="88">
        <f t="shared" si="3"/>
        <v>0</v>
      </c>
      <c r="K27" s="88">
        <f t="shared" si="3"/>
        <v>0</v>
      </c>
      <c r="L27" s="88">
        <f t="shared" si="3"/>
        <v>0</v>
      </c>
      <c r="M27" s="88">
        <f t="shared" si="3"/>
        <v>0</v>
      </c>
      <c r="N27" s="88">
        <f t="shared" si="3"/>
        <v>0</v>
      </c>
      <c r="O27" s="88">
        <f>SUM(C27:N27)</f>
        <v>187127014.49545145</v>
      </c>
      <c r="P27" s="88"/>
      <c r="Q27" s="22"/>
      <c r="R27" s="4"/>
      <c r="U27" s="105"/>
    </row>
    <row r="28" spans="1:21" ht="18" customHeight="1">
      <c r="A28" s="21"/>
      <c r="B28" s="88" t="s">
        <v>30</v>
      </c>
      <c r="C28" s="106">
        <v>537.02954545454543</v>
      </c>
      <c r="D28" s="106">
        <v>554.4085</v>
      </c>
      <c r="E28" s="106">
        <v>563.84333333333336</v>
      </c>
      <c r="F28" s="89">
        <v>554.6409523809524</v>
      </c>
      <c r="G28" s="89">
        <v>555.40200000000004</v>
      </c>
      <c r="H28" s="89">
        <v>1</v>
      </c>
      <c r="I28" s="89">
        <v>1</v>
      </c>
      <c r="J28" s="89">
        <v>1</v>
      </c>
      <c r="K28" s="89">
        <v>1</v>
      </c>
      <c r="L28" s="89">
        <v>1</v>
      </c>
      <c r="M28" s="89">
        <v>1</v>
      </c>
      <c r="N28" s="89">
        <v>1</v>
      </c>
      <c r="O28" s="89"/>
      <c r="P28" s="89"/>
      <c r="Q28" s="23"/>
    </row>
    <row r="29" spans="1:21" ht="16.5" customHeight="1">
      <c r="A29" s="21"/>
      <c r="Q29" s="24"/>
    </row>
    <row r="30" spans="1:21" ht="22.5" customHeight="1">
      <c r="O30" s="205"/>
    </row>
    <row r="31" spans="1:21" ht="15" customHeight="1">
      <c r="O31" s="206"/>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4" zoomScale="130" zoomScaleNormal="130" zoomScalePageLayoutView="90" workbookViewId="0">
      <selection activeCell="R41" sqref="R41"/>
    </sheetView>
  </sheetViews>
  <sheetFormatPr baseColWidth="10" defaultRowHeight="15"/>
  <cols>
    <col min="1" max="1" width="4.140625" style="35" customWidth="1"/>
    <col min="2" max="2" width="19.42578125" bestFit="1" customWidth="1"/>
    <col min="3" max="8" width="10.28515625" customWidth="1"/>
    <col min="9" max="9" width="10.28515625" hidden="1" customWidth="1"/>
    <col min="10"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144096890</v>
      </c>
      <c r="D10" s="39">
        <v>115072183</v>
      </c>
      <c r="E10" s="39">
        <v>137577411</v>
      </c>
      <c r="F10" s="39">
        <v>145499974</v>
      </c>
      <c r="G10" s="39">
        <v>156493099</v>
      </c>
      <c r="H10" s="39"/>
      <c r="I10" s="39"/>
      <c r="J10" s="39"/>
      <c r="K10" s="39"/>
      <c r="L10" s="39"/>
      <c r="M10" s="39"/>
      <c r="N10" s="39"/>
      <c r="O10" s="39">
        <f>SUM(C10:N10)</f>
        <v>698739557</v>
      </c>
      <c r="P10" s="39">
        <v>1263977.22</v>
      </c>
      <c r="Q10" s="23"/>
      <c r="R10" s="6"/>
    </row>
    <row r="11" spans="1:19" s="3" customFormat="1" ht="9">
      <c r="A11" s="6"/>
      <c r="B11" s="99" t="s">
        <v>3</v>
      </c>
      <c r="C11" s="41">
        <v>313323672</v>
      </c>
      <c r="D11" s="41">
        <v>267744802</v>
      </c>
      <c r="E11" s="41">
        <v>328364299</v>
      </c>
      <c r="F11" s="41">
        <v>294468309</v>
      </c>
      <c r="G11" s="41">
        <v>357266601</v>
      </c>
      <c r="H11" s="41"/>
      <c r="I11" s="41"/>
      <c r="J11" s="41"/>
      <c r="K11" s="41"/>
      <c r="L11" s="41"/>
      <c r="M11" s="41"/>
      <c r="N11" s="41"/>
      <c r="O11" s="41">
        <f t="shared" ref="O11:O25" si="0">SUM(C11:N11)</f>
        <v>1561167683</v>
      </c>
      <c r="P11" s="41">
        <v>2822918.84</v>
      </c>
      <c r="Q11" s="22"/>
      <c r="R11" s="6"/>
      <c r="S11" s="1"/>
    </row>
    <row r="12" spans="1:19" s="3" customFormat="1" ht="9">
      <c r="A12" s="6"/>
      <c r="B12" s="95" t="s">
        <v>76</v>
      </c>
      <c r="C12" s="39">
        <v>100245638</v>
      </c>
      <c r="D12" s="39">
        <v>88697325</v>
      </c>
      <c r="E12" s="39">
        <v>99665901</v>
      </c>
      <c r="F12" s="39">
        <v>93654419</v>
      </c>
      <c r="G12" s="39">
        <v>110907932</v>
      </c>
      <c r="H12" s="39"/>
      <c r="I12" s="39"/>
      <c r="J12" s="39"/>
      <c r="K12" s="39"/>
      <c r="L12" s="39"/>
      <c r="M12" s="39"/>
      <c r="N12" s="39"/>
      <c r="O12" s="39">
        <f t="shared" si="0"/>
        <v>493171215</v>
      </c>
      <c r="P12" s="39">
        <v>891959.51</v>
      </c>
      <c r="Q12" s="22"/>
      <c r="R12" s="6"/>
      <c r="S12" s="1"/>
    </row>
    <row r="13" spans="1:19" s="3" customFormat="1" ht="9">
      <c r="A13" s="6"/>
      <c r="B13" s="99" t="s">
        <v>35</v>
      </c>
      <c r="C13" s="41">
        <v>82793024</v>
      </c>
      <c r="D13" s="41">
        <v>99469865</v>
      </c>
      <c r="E13" s="41">
        <v>69474104</v>
      </c>
      <c r="F13" s="41">
        <v>59617059</v>
      </c>
      <c r="G13" s="41">
        <v>69227899</v>
      </c>
      <c r="H13" s="41"/>
      <c r="I13" s="41"/>
      <c r="J13" s="41"/>
      <c r="K13" s="41"/>
      <c r="L13" s="41"/>
      <c r="M13" s="41"/>
      <c r="N13" s="41"/>
      <c r="O13" s="41">
        <f t="shared" si="0"/>
        <v>380581951</v>
      </c>
      <c r="P13" s="41">
        <v>688932.26</v>
      </c>
      <c r="Q13" s="22"/>
      <c r="R13" s="6"/>
      <c r="S13" s="1"/>
    </row>
    <row r="14" spans="1:19" s="3" customFormat="1" ht="9">
      <c r="A14" s="6"/>
      <c r="B14" s="102" t="s">
        <v>124</v>
      </c>
      <c r="C14" s="39">
        <v>360879991</v>
      </c>
      <c r="D14" s="39">
        <v>328440354</v>
      </c>
      <c r="E14" s="39">
        <v>425640364</v>
      </c>
      <c r="F14" s="39">
        <v>383320232</v>
      </c>
      <c r="G14" s="39">
        <v>479585347</v>
      </c>
      <c r="H14" s="39"/>
      <c r="I14" s="39"/>
      <c r="J14" s="39"/>
      <c r="K14" s="39"/>
      <c r="L14" s="39"/>
      <c r="M14" s="39"/>
      <c r="N14" s="39"/>
      <c r="O14" s="39">
        <f t="shared" si="0"/>
        <v>1977866288</v>
      </c>
      <c r="P14" s="39">
        <v>3573906.28</v>
      </c>
      <c r="Q14" s="22"/>
      <c r="R14" s="6"/>
      <c r="S14" s="1"/>
    </row>
    <row r="15" spans="1:19" s="3" customFormat="1" ht="9">
      <c r="A15" s="6"/>
      <c r="B15" s="99" t="s">
        <v>16</v>
      </c>
      <c r="C15" s="41">
        <v>1011804425</v>
      </c>
      <c r="D15" s="41">
        <v>858780764</v>
      </c>
      <c r="E15" s="41">
        <v>1072771088</v>
      </c>
      <c r="F15" s="41">
        <v>922177988</v>
      </c>
      <c r="G15" s="41">
        <v>1187067332</v>
      </c>
      <c r="H15" s="41"/>
      <c r="I15" s="41"/>
      <c r="J15" s="41"/>
      <c r="K15" s="41"/>
      <c r="L15" s="41"/>
      <c r="M15" s="41"/>
      <c r="N15" s="41"/>
      <c r="O15" s="41">
        <f t="shared" si="0"/>
        <v>5052601597</v>
      </c>
      <c r="P15" s="41">
        <v>9135653.9399999995</v>
      </c>
      <c r="Q15" s="22"/>
      <c r="R15" s="6"/>
      <c r="S15" s="1"/>
    </row>
    <row r="16" spans="1:19" s="3" customFormat="1" ht="9">
      <c r="A16" s="6"/>
      <c r="B16" s="98" t="s">
        <v>4</v>
      </c>
      <c r="C16" s="39">
        <v>81039180</v>
      </c>
      <c r="D16" s="39">
        <v>76393529</v>
      </c>
      <c r="E16" s="39">
        <v>81275852</v>
      </c>
      <c r="F16" s="39">
        <v>58539345</v>
      </c>
      <c r="G16" s="39">
        <v>71812616</v>
      </c>
      <c r="H16" s="39"/>
      <c r="I16" s="39"/>
      <c r="J16" s="39"/>
      <c r="K16" s="39"/>
      <c r="L16" s="39"/>
      <c r="M16" s="39"/>
      <c r="N16" s="39"/>
      <c r="O16" s="39">
        <f t="shared" si="0"/>
        <v>369060522</v>
      </c>
      <c r="P16" s="39">
        <v>667684.68999999994</v>
      </c>
      <c r="Q16" s="22"/>
      <c r="R16" s="6"/>
      <c r="S16" s="1"/>
    </row>
    <row r="17" spans="1:19" s="3" customFormat="1" ht="9">
      <c r="A17" s="6"/>
      <c r="B17" s="99" t="s">
        <v>5</v>
      </c>
      <c r="C17" s="41">
        <v>136755078</v>
      </c>
      <c r="D17" s="41">
        <v>132470879</v>
      </c>
      <c r="E17" s="41">
        <v>148163488</v>
      </c>
      <c r="F17" s="41">
        <v>147383695</v>
      </c>
      <c r="G17" s="41">
        <v>159658518</v>
      </c>
      <c r="H17" s="41"/>
      <c r="I17" s="41"/>
      <c r="J17" s="41"/>
      <c r="K17" s="41"/>
      <c r="L17" s="41"/>
      <c r="M17" s="41"/>
      <c r="N17" s="41"/>
      <c r="O17" s="41">
        <f t="shared" si="0"/>
        <v>724431658</v>
      </c>
      <c r="P17" s="41">
        <v>1309558.98</v>
      </c>
      <c r="Q17" s="22"/>
      <c r="R17" s="6"/>
      <c r="S17" s="1"/>
    </row>
    <row r="18" spans="1:19" s="3" customFormat="1" ht="9">
      <c r="A18" s="6"/>
      <c r="B18" s="98" t="s">
        <v>6</v>
      </c>
      <c r="C18" s="39">
        <v>382802778</v>
      </c>
      <c r="D18" s="39">
        <v>331253371</v>
      </c>
      <c r="E18" s="39">
        <v>372635508</v>
      </c>
      <c r="F18" s="39">
        <v>413071417</v>
      </c>
      <c r="G18" s="39">
        <v>471993190</v>
      </c>
      <c r="H18" s="39"/>
      <c r="I18" s="39"/>
      <c r="J18" s="39"/>
      <c r="K18" s="39"/>
      <c r="L18" s="39"/>
      <c r="M18" s="39"/>
      <c r="N18" s="39"/>
      <c r="O18" s="39">
        <f t="shared" si="0"/>
        <v>1971756264</v>
      </c>
      <c r="P18" s="39">
        <v>3565766.91</v>
      </c>
      <c r="Q18" s="22"/>
      <c r="R18" s="6"/>
      <c r="S18" s="1"/>
    </row>
    <row r="19" spans="1:19" s="3" customFormat="1" ht="9">
      <c r="A19" s="6"/>
      <c r="B19" s="99" t="s">
        <v>12</v>
      </c>
      <c r="C19" s="41">
        <v>50166504</v>
      </c>
      <c r="D19" s="41">
        <v>54722449</v>
      </c>
      <c r="E19" s="41">
        <v>53032098</v>
      </c>
      <c r="F19" s="41">
        <v>45863193</v>
      </c>
      <c r="G19" s="41">
        <v>67273883</v>
      </c>
      <c r="H19" s="41"/>
      <c r="I19" s="41"/>
      <c r="J19" s="41"/>
      <c r="K19" s="41"/>
      <c r="L19" s="41"/>
      <c r="M19" s="41"/>
      <c r="N19" s="41"/>
      <c r="O19" s="41">
        <f t="shared" si="0"/>
        <v>271058127</v>
      </c>
      <c r="P19" s="41">
        <v>489990.01</v>
      </c>
      <c r="Q19" s="22"/>
      <c r="R19" s="6"/>
      <c r="S19" s="1"/>
    </row>
    <row r="20" spans="1:19" s="3" customFormat="1" ht="9">
      <c r="A20" s="6"/>
      <c r="B20" s="98" t="s">
        <v>13</v>
      </c>
      <c r="C20" s="39">
        <v>235854106</v>
      </c>
      <c r="D20" s="39">
        <v>221676498</v>
      </c>
      <c r="E20" s="39">
        <v>250228404</v>
      </c>
      <c r="F20" s="39">
        <v>262410607</v>
      </c>
      <c r="G20" s="39">
        <v>278006829</v>
      </c>
      <c r="H20" s="39"/>
      <c r="I20" s="39"/>
      <c r="J20" s="39"/>
      <c r="K20" s="39"/>
      <c r="L20" s="39"/>
      <c r="M20" s="39"/>
      <c r="N20" s="39"/>
      <c r="O20" s="39">
        <f t="shared" si="0"/>
        <v>1248176444</v>
      </c>
      <c r="P20" s="39">
        <v>2256485.27</v>
      </c>
      <c r="Q20" s="22"/>
      <c r="R20" s="6"/>
      <c r="S20" s="1"/>
    </row>
    <row r="21" spans="1:19" s="3" customFormat="1" ht="9">
      <c r="A21" s="6"/>
      <c r="B21" s="99" t="s">
        <v>14</v>
      </c>
      <c r="C21" s="41">
        <v>122654864</v>
      </c>
      <c r="D21" s="41">
        <v>137539862</v>
      </c>
      <c r="E21" s="41">
        <v>128822454</v>
      </c>
      <c r="F21" s="41">
        <v>126217125</v>
      </c>
      <c r="G21" s="41">
        <v>138459045</v>
      </c>
      <c r="H21" s="41"/>
      <c r="I21" s="41"/>
      <c r="J21" s="41"/>
      <c r="K21" s="41"/>
      <c r="L21" s="41"/>
      <c r="M21" s="41"/>
      <c r="N21" s="41"/>
      <c r="O21" s="41">
        <f t="shared" si="0"/>
        <v>653693350</v>
      </c>
      <c r="P21" s="41">
        <v>1181811.69</v>
      </c>
      <c r="Q21" s="22"/>
      <c r="R21" s="6"/>
      <c r="S21" s="1"/>
    </row>
    <row r="22" spans="1:19" s="3" customFormat="1" ht="9">
      <c r="A22" s="6"/>
      <c r="B22" s="98" t="s">
        <v>38</v>
      </c>
      <c r="C22" s="39">
        <v>89652183</v>
      </c>
      <c r="D22" s="39">
        <v>79608795</v>
      </c>
      <c r="E22" s="39">
        <v>81574825</v>
      </c>
      <c r="F22" s="39">
        <v>80595796</v>
      </c>
      <c r="G22" s="39">
        <v>88561281</v>
      </c>
      <c r="H22" s="39"/>
      <c r="I22" s="39"/>
      <c r="J22" s="39"/>
      <c r="K22" s="39"/>
      <c r="L22" s="39"/>
      <c r="M22" s="39"/>
      <c r="N22" s="39"/>
      <c r="O22" s="39">
        <f t="shared" si="0"/>
        <v>419992880</v>
      </c>
      <c r="P22" s="39">
        <v>759975.63</v>
      </c>
      <c r="Q22" s="22"/>
      <c r="R22" s="6"/>
      <c r="S22" s="1"/>
    </row>
    <row r="23" spans="1:19" s="3" customFormat="1" ht="9">
      <c r="A23" s="6"/>
      <c r="B23" s="99" t="s">
        <v>147</v>
      </c>
      <c r="C23" s="41">
        <v>36980271</v>
      </c>
      <c r="D23" s="41">
        <v>45352485</v>
      </c>
      <c r="E23" s="41">
        <v>40342741</v>
      </c>
      <c r="F23" s="41">
        <v>26979398</v>
      </c>
      <c r="G23" s="41">
        <v>38924137</v>
      </c>
      <c r="H23" s="41"/>
      <c r="I23" s="41"/>
      <c r="J23" s="41"/>
      <c r="K23" s="41"/>
      <c r="L23" s="41"/>
      <c r="M23" s="41"/>
      <c r="N23" s="41"/>
      <c r="O23" s="41">
        <f t="shared" si="0"/>
        <v>188579032</v>
      </c>
      <c r="P23" s="41">
        <v>340939.53</v>
      </c>
      <c r="Q23" s="22"/>
      <c r="R23" s="6"/>
      <c r="S23" s="1"/>
    </row>
    <row r="24" spans="1:19" s="3" customFormat="1" ht="9">
      <c r="A24" s="6"/>
      <c r="B24" s="98" t="s">
        <v>145</v>
      </c>
      <c r="C24" s="39">
        <v>45789204</v>
      </c>
      <c r="D24" s="39">
        <v>41746560</v>
      </c>
      <c r="E24" s="39">
        <v>49982918</v>
      </c>
      <c r="F24" s="39">
        <v>44944011</v>
      </c>
      <c r="G24" s="39">
        <v>52408635</v>
      </c>
      <c r="H24" s="39"/>
      <c r="I24" s="39"/>
      <c r="J24" s="39"/>
      <c r="K24" s="39"/>
      <c r="L24" s="39"/>
      <c r="M24" s="39"/>
      <c r="N24" s="39"/>
      <c r="O24" s="39">
        <f t="shared" si="0"/>
        <v>234871328</v>
      </c>
      <c r="P24" s="39">
        <v>424604.19</v>
      </c>
      <c r="Q24" s="22"/>
      <c r="R24" s="6"/>
      <c r="S24" s="1"/>
    </row>
    <row r="25" spans="1:19" s="3" customFormat="1" ht="9">
      <c r="A25" s="6"/>
      <c r="B25" s="99" t="s">
        <v>15</v>
      </c>
      <c r="C25" s="41">
        <v>173451614</v>
      </c>
      <c r="D25" s="41">
        <v>157864118</v>
      </c>
      <c r="E25" s="41">
        <v>187495717</v>
      </c>
      <c r="F25" s="41">
        <v>187136710</v>
      </c>
      <c r="G25" s="41">
        <v>201270161</v>
      </c>
      <c r="H25" s="41"/>
      <c r="I25" s="41"/>
      <c r="J25" s="41"/>
      <c r="K25" s="41"/>
      <c r="L25" s="41"/>
      <c r="M25" s="41"/>
      <c r="N25" s="41"/>
      <c r="O25" s="41">
        <f t="shared" si="0"/>
        <v>907218320</v>
      </c>
      <c r="P25" s="41">
        <v>1640046.26</v>
      </c>
      <c r="Q25" s="22"/>
      <c r="R25" s="6"/>
      <c r="S25" s="1"/>
    </row>
    <row r="26" spans="1:19" s="3" customFormat="1" ht="9">
      <c r="A26" s="6"/>
      <c r="B26" s="90" t="s">
        <v>2</v>
      </c>
      <c r="C26" s="90">
        <f t="shared" ref="C26:P26" si="1">SUM(C10:C25)</f>
        <v>3368289422</v>
      </c>
      <c r="D26" s="90">
        <f t="shared" si="1"/>
        <v>3036833839</v>
      </c>
      <c r="E26" s="90">
        <f t="shared" si="1"/>
        <v>3527047172</v>
      </c>
      <c r="F26" s="90">
        <f t="shared" si="1"/>
        <v>3291879278</v>
      </c>
      <c r="G26" s="90">
        <f t="shared" si="1"/>
        <v>3928916505</v>
      </c>
      <c r="H26" s="90">
        <f t="shared" si="1"/>
        <v>0</v>
      </c>
      <c r="I26" s="90">
        <f t="shared" si="1"/>
        <v>0</v>
      </c>
      <c r="J26" s="90">
        <f t="shared" si="1"/>
        <v>0</v>
      </c>
      <c r="K26" s="90">
        <f t="shared" si="1"/>
        <v>0</v>
      </c>
      <c r="L26" s="90">
        <f t="shared" si="1"/>
        <v>0</v>
      </c>
      <c r="M26" s="90">
        <f t="shared" si="1"/>
        <v>0</v>
      </c>
      <c r="N26" s="90">
        <f t="shared" si="1"/>
        <v>0</v>
      </c>
      <c r="O26" s="90">
        <f t="shared" si="1"/>
        <v>17152966216</v>
      </c>
      <c r="P26" s="90">
        <f t="shared" si="1"/>
        <v>31014211.210000005</v>
      </c>
      <c r="Q26" s="22"/>
      <c r="R26" s="6"/>
      <c r="S26" s="1"/>
    </row>
    <row r="27" spans="1:19" s="3" customFormat="1" ht="18" customHeight="1">
      <c r="A27" s="6"/>
      <c r="B27" s="90" t="s">
        <v>8</v>
      </c>
      <c r="C27" s="90">
        <f t="shared" ref="C27:N27" si="2">C26/C28</f>
        <v>6272074.694045105</v>
      </c>
      <c r="D27" s="90">
        <f t="shared" si="2"/>
        <v>5477610.5326667968</v>
      </c>
      <c r="E27" s="90">
        <f t="shared" si="2"/>
        <v>6255367.3396274373</v>
      </c>
      <c r="F27" s="90">
        <f t="shared" si="2"/>
        <v>5935153.6590810353</v>
      </c>
      <c r="G27" s="90">
        <f t="shared" si="2"/>
        <v>7074004.9639720414</v>
      </c>
      <c r="H27" s="90">
        <f t="shared" si="2"/>
        <v>0</v>
      </c>
      <c r="I27" s="90">
        <f t="shared" si="2"/>
        <v>0</v>
      </c>
      <c r="J27" s="90">
        <f t="shared" si="2"/>
        <v>0</v>
      </c>
      <c r="K27" s="90">
        <f t="shared" si="2"/>
        <v>0</v>
      </c>
      <c r="L27" s="90">
        <f t="shared" si="2"/>
        <v>0</v>
      </c>
      <c r="M27" s="90">
        <f t="shared" si="2"/>
        <v>0</v>
      </c>
      <c r="N27" s="90">
        <f t="shared" si="2"/>
        <v>0</v>
      </c>
      <c r="O27" s="90">
        <f>SUM(C27:N27)</f>
        <v>31014211.189392418</v>
      </c>
      <c r="P27" s="90"/>
      <c r="Q27" s="22"/>
      <c r="R27" s="6"/>
      <c r="S27" s="1"/>
    </row>
    <row r="28" spans="1:19" s="1" customFormat="1" ht="18" customHeight="1">
      <c r="A28" s="6"/>
      <c r="B28" s="90" t="s">
        <v>30</v>
      </c>
      <c r="C28" s="106">
        <f>'Ingresos Brutos del Juego'!C28</f>
        <v>537.02954545454543</v>
      </c>
      <c r="D28" s="106">
        <f>'Ingresos Brutos del Juego'!D28</f>
        <v>554.4085</v>
      </c>
      <c r="E28" s="106">
        <f>'Ingresos Brutos del Juego'!E28</f>
        <v>563.84333333333336</v>
      </c>
      <c r="F28" s="106">
        <f>'Ingresos Brutos del Juego'!F28</f>
        <v>554.6409523809524</v>
      </c>
      <c r="G28" s="106">
        <f>'Ingresos Brutos del Juego'!G28</f>
        <v>555.40200000000004</v>
      </c>
      <c r="H28" s="106">
        <f>'Ingresos Brutos del Juego'!H28</f>
        <v>1</v>
      </c>
      <c r="I28" s="106">
        <f>'Ingresos Brutos del Juego'!I28</f>
        <v>1</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138400612</v>
      </c>
      <c r="D32" s="38">
        <v>115938672</v>
      </c>
      <c r="E32" s="38">
        <v>138613364</v>
      </c>
      <c r="F32" s="38">
        <v>142338559</v>
      </c>
      <c r="G32" s="38">
        <v>153092827</v>
      </c>
      <c r="H32" s="38"/>
      <c r="I32" s="38"/>
      <c r="J32" s="38"/>
      <c r="K32" s="38"/>
      <c r="L32" s="38"/>
      <c r="M32" s="38"/>
      <c r="N32" s="38"/>
      <c r="O32" s="115">
        <f>SUM(C32:N32)</f>
        <v>688384034</v>
      </c>
      <c r="P32" s="114">
        <v>1244948.3</v>
      </c>
      <c r="Q32" s="23"/>
      <c r="R32" s="6"/>
    </row>
    <row r="33" spans="1:19" s="1" customFormat="1" ht="9">
      <c r="A33" s="6"/>
      <c r="B33" s="101" t="s">
        <v>3</v>
      </c>
      <c r="C33" s="113">
        <v>306863390</v>
      </c>
      <c r="D33" s="113">
        <v>244456106</v>
      </c>
      <c r="E33" s="113">
        <v>321593901</v>
      </c>
      <c r="F33" s="113">
        <v>291400931</v>
      </c>
      <c r="G33" s="113">
        <v>353545074</v>
      </c>
      <c r="H33" s="113"/>
      <c r="I33" s="113"/>
      <c r="J33" s="113"/>
      <c r="K33" s="113"/>
      <c r="L33" s="113"/>
      <c r="M33" s="113"/>
      <c r="N33" s="113"/>
      <c r="O33" s="113">
        <f t="shared" ref="O33:O47" si="3">SUM(C33:N33)</f>
        <v>1517859402</v>
      </c>
      <c r="P33" s="113">
        <v>2744644.23</v>
      </c>
      <c r="Q33" s="23"/>
      <c r="R33" s="6"/>
    </row>
    <row r="34" spans="1:19" s="3" customFormat="1" ht="9">
      <c r="A34" s="6"/>
      <c r="B34" s="95" t="s">
        <v>76</v>
      </c>
      <c r="C34" s="38">
        <v>102379441</v>
      </c>
      <c r="D34" s="38">
        <v>90585313</v>
      </c>
      <c r="E34" s="38">
        <v>101787364</v>
      </c>
      <c r="F34" s="38">
        <v>95647923</v>
      </c>
      <c r="G34" s="38">
        <v>113268690</v>
      </c>
      <c r="H34" s="38"/>
      <c r="I34" s="38"/>
      <c r="J34" s="38"/>
      <c r="K34" s="38"/>
      <c r="L34" s="38"/>
      <c r="M34" s="38"/>
      <c r="N34" s="38"/>
      <c r="O34" s="115">
        <f t="shared" si="3"/>
        <v>503668731</v>
      </c>
      <c r="P34" s="114">
        <v>910945.53</v>
      </c>
      <c r="Q34" s="22"/>
      <c r="R34" s="6"/>
      <c r="S34" s="1"/>
    </row>
    <row r="35" spans="1:19" s="3" customFormat="1" ht="9">
      <c r="A35" s="6"/>
      <c r="B35" s="101" t="s">
        <v>35</v>
      </c>
      <c r="C35" s="113">
        <v>78653373</v>
      </c>
      <c r="D35" s="113">
        <v>94496371</v>
      </c>
      <c r="E35" s="113">
        <v>66000399</v>
      </c>
      <c r="F35" s="113">
        <v>56636206</v>
      </c>
      <c r="G35" s="113">
        <v>65766504</v>
      </c>
      <c r="H35" s="113"/>
      <c r="I35" s="113"/>
      <c r="J35" s="113"/>
      <c r="K35" s="113"/>
      <c r="L35" s="113"/>
      <c r="M35" s="113"/>
      <c r="N35" s="113"/>
      <c r="O35" s="113">
        <f t="shared" si="3"/>
        <v>361552853</v>
      </c>
      <c r="P35" s="113">
        <v>654485.66</v>
      </c>
      <c r="Q35" s="22"/>
      <c r="R35" s="6"/>
      <c r="S35" s="1"/>
    </row>
    <row r="36" spans="1:19" s="3" customFormat="1" ht="9">
      <c r="A36" s="6"/>
      <c r="B36" s="102" t="s">
        <v>124</v>
      </c>
      <c r="C36" s="37">
        <v>342835992</v>
      </c>
      <c r="D36" s="37">
        <v>312018336</v>
      </c>
      <c r="E36" s="37">
        <v>404358345</v>
      </c>
      <c r="F36" s="37">
        <v>364154220</v>
      </c>
      <c r="G36" s="37">
        <v>455606079</v>
      </c>
      <c r="H36" s="37"/>
      <c r="I36" s="37"/>
      <c r="J36" s="37"/>
      <c r="K36" s="37"/>
      <c r="L36" s="37"/>
      <c r="M36" s="37"/>
      <c r="N36" s="37"/>
      <c r="O36" s="115">
        <f t="shared" si="3"/>
        <v>1878972972</v>
      </c>
      <c r="P36" s="114">
        <v>3395210.97</v>
      </c>
      <c r="Q36" s="22"/>
      <c r="R36" s="6"/>
      <c r="S36" s="1"/>
    </row>
    <row r="37" spans="1:19" s="3" customFormat="1" ht="9">
      <c r="A37" s="6"/>
      <c r="B37" s="101" t="s">
        <v>16</v>
      </c>
      <c r="C37" s="113">
        <v>961214204</v>
      </c>
      <c r="D37" s="113">
        <v>815841726</v>
      </c>
      <c r="E37" s="113">
        <v>1019132533</v>
      </c>
      <c r="F37" s="113">
        <v>876069089</v>
      </c>
      <c r="G37" s="113">
        <v>1127713965</v>
      </c>
      <c r="H37" s="113"/>
      <c r="I37" s="113"/>
      <c r="J37" s="113"/>
      <c r="K37" s="113"/>
      <c r="L37" s="113"/>
      <c r="M37" s="113"/>
      <c r="N37" s="113"/>
      <c r="O37" s="113">
        <f t="shared" si="3"/>
        <v>4799971517</v>
      </c>
      <c r="P37" s="113">
        <v>8678871.2400000002</v>
      </c>
      <c r="Q37" s="22"/>
      <c r="R37" s="6"/>
      <c r="S37" s="1"/>
    </row>
    <row r="38" spans="1:19" s="3" customFormat="1" ht="9">
      <c r="A38" s="6"/>
      <c r="B38" s="102" t="s">
        <v>4</v>
      </c>
      <c r="C38" s="38">
        <v>76987221</v>
      </c>
      <c r="D38" s="38">
        <v>72573852</v>
      </c>
      <c r="E38" s="38">
        <v>77212060</v>
      </c>
      <c r="F38" s="38">
        <v>55612378</v>
      </c>
      <c r="G38" s="38">
        <v>68221986</v>
      </c>
      <c r="H38" s="38"/>
      <c r="I38" s="38"/>
      <c r="J38" s="38"/>
      <c r="K38" s="38"/>
      <c r="L38" s="38"/>
      <c r="M38" s="38"/>
      <c r="N38" s="38"/>
      <c r="O38" s="115">
        <f t="shared" si="3"/>
        <v>350607497</v>
      </c>
      <c r="P38" s="114">
        <v>634300.44999999995</v>
      </c>
      <c r="Q38" s="22"/>
      <c r="R38" s="6"/>
      <c r="S38" s="1"/>
    </row>
    <row r="39" spans="1:19" s="3" customFormat="1" ht="9">
      <c r="A39" s="6"/>
      <c r="B39" s="101" t="s">
        <v>5</v>
      </c>
      <c r="C39" s="113">
        <v>131229620</v>
      </c>
      <c r="D39" s="113">
        <v>127118520</v>
      </c>
      <c r="E39" s="113">
        <v>142177084</v>
      </c>
      <c r="F39" s="113">
        <v>141428798</v>
      </c>
      <c r="G39" s="113">
        <v>153207669</v>
      </c>
      <c r="H39" s="113"/>
      <c r="I39" s="113"/>
      <c r="J39" s="113"/>
      <c r="K39" s="113"/>
      <c r="L39" s="113"/>
      <c r="M39" s="113"/>
      <c r="N39" s="113"/>
      <c r="O39" s="113">
        <f t="shared" si="3"/>
        <v>695161691</v>
      </c>
      <c r="P39" s="113">
        <v>1256647.5</v>
      </c>
      <c r="Q39" s="22"/>
      <c r="R39" s="6"/>
      <c r="S39" s="1"/>
    </row>
    <row r="40" spans="1:19" s="3" customFormat="1" ht="9">
      <c r="A40" s="6"/>
      <c r="B40" s="233" t="s">
        <v>6</v>
      </c>
      <c r="C40" s="234">
        <v>378815249</v>
      </c>
      <c r="D40" s="234">
        <v>327802816</v>
      </c>
      <c r="E40" s="234">
        <v>368753889</v>
      </c>
      <c r="F40" s="234">
        <v>393204255</v>
      </c>
      <c r="G40" s="234">
        <v>449292114</v>
      </c>
      <c r="H40" s="234"/>
      <c r="I40" s="234"/>
      <c r="J40" s="234"/>
      <c r="K40" s="234"/>
      <c r="L40" s="234"/>
      <c r="M40" s="234"/>
      <c r="N40" s="234"/>
      <c r="O40" s="234">
        <f t="shared" si="3"/>
        <v>1917868323</v>
      </c>
      <c r="P40" s="234">
        <v>3468540.61</v>
      </c>
      <c r="Q40" s="22"/>
      <c r="R40" s="6"/>
      <c r="S40" s="1"/>
    </row>
    <row r="41" spans="1:19" s="3" customFormat="1" ht="9">
      <c r="A41" s="6"/>
      <c r="B41" s="242" t="s">
        <v>12</v>
      </c>
      <c r="C41" s="243">
        <v>48139574</v>
      </c>
      <c r="D41" s="243">
        <v>52511441</v>
      </c>
      <c r="E41" s="243">
        <v>50889387</v>
      </c>
      <c r="F41" s="243">
        <v>44010134</v>
      </c>
      <c r="G41" s="243">
        <v>64555746</v>
      </c>
      <c r="H41" s="243"/>
      <c r="I41" s="243"/>
      <c r="J41" s="243"/>
      <c r="K41" s="243"/>
      <c r="L41" s="243"/>
      <c r="M41" s="243"/>
      <c r="N41" s="243"/>
      <c r="O41" s="244">
        <f t="shared" si="3"/>
        <v>260106282</v>
      </c>
      <c r="P41" s="245">
        <v>470192.43</v>
      </c>
      <c r="Q41" s="22"/>
      <c r="R41" s="6"/>
      <c r="S41" s="1"/>
    </row>
    <row r="42" spans="1:19" s="3" customFormat="1" ht="9">
      <c r="A42" s="6"/>
      <c r="B42" s="233" t="s">
        <v>13</v>
      </c>
      <c r="C42" s="234">
        <v>229101636</v>
      </c>
      <c r="D42" s="234">
        <v>215329932</v>
      </c>
      <c r="E42" s="234">
        <v>243064401</v>
      </c>
      <c r="F42" s="234">
        <v>252573532</v>
      </c>
      <c r="G42" s="234">
        <v>267585094</v>
      </c>
      <c r="H42" s="234"/>
      <c r="I42" s="234"/>
      <c r="J42" s="234"/>
      <c r="K42" s="234"/>
      <c r="L42" s="234"/>
      <c r="M42" s="234"/>
      <c r="N42" s="234"/>
      <c r="O42" s="234">
        <f t="shared" si="3"/>
        <v>1207654595</v>
      </c>
      <c r="P42" s="234">
        <v>2183258.1800000002</v>
      </c>
      <c r="Q42" s="22"/>
      <c r="R42" s="6"/>
      <c r="S42" s="1"/>
    </row>
    <row r="43" spans="1:19" s="3" customFormat="1" ht="9">
      <c r="A43" s="6"/>
      <c r="B43" s="242" t="s">
        <v>14</v>
      </c>
      <c r="C43" s="243">
        <v>116522121</v>
      </c>
      <c r="D43" s="243">
        <v>130662869</v>
      </c>
      <c r="E43" s="243">
        <v>122381331</v>
      </c>
      <c r="F43" s="243">
        <v>119906269</v>
      </c>
      <c r="G43" s="243">
        <v>131536093</v>
      </c>
      <c r="H43" s="243"/>
      <c r="I43" s="243"/>
      <c r="J43" s="243"/>
      <c r="K43" s="243"/>
      <c r="L43" s="243"/>
      <c r="M43" s="243"/>
      <c r="N43" s="243"/>
      <c r="O43" s="244">
        <f t="shared" si="3"/>
        <v>621008683</v>
      </c>
      <c r="P43" s="245">
        <v>1122721.1100000001</v>
      </c>
      <c r="Q43" s="22"/>
      <c r="R43" s="6"/>
      <c r="S43" s="1"/>
    </row>
    <row r="44" spans="1:19" s="3" customFormat="1" ht="9">
      <c r="A44" s="6"/>
      <c r="B44" s="233" t="s">
        <v>38</v>
      </c>
      <c r="C44" s="234">
        <v>86029873</v>
      </c>
      <c r="D44" s="234">
        <v>76392278</v>
      </c>
      <c r="E44" s="234">
        <v>78278872</v>
      </c>
      <c r="F44" s="234">
        <v>77339400</v>
      </c>
      <c r="G44" s="234">
        <v>84983048</v>
      </c>
      <c r="H44" s="234"/>
      <c r="I44" s="234"/>
      <c r="J44" s="234"/>
      <c r="K44" s="234"/>
      <c r="L44" s="234"/>
      <c r="M44" s="234"/>
      <c r="N44" s="234"/>
      <c r="O44" s="234">
        <f t="shared" si="3"/>
        <v>403023471</v>
      </c>
      <c r="P44" s="234">
        <v>729269.54</v>
      </c>
      <c r="Q44" s="22"/>
      <c r="R44" s="6"/>
      <c r="S44" s="1"/>
    </row>
    <row r="45" spans="1:19" s="3" customFormat="1" ht="9">
      <c r="A45" s="6"/>
      <c r="B45" s="242" t="s">
        <v>147</v>
      </c>
      <c r="C45" s="243">
        <v>35131257</v>
      </c>
      <c r="D45" s="243">
        <v>43084861</v>
      </c>
      <c r="E45" s="243">
        <v>38325603</v>
      </c>
      <c r="F45" s="243">
        <v>25630429</v>
      </c>
      <c r="G45" s="243">
        <v>36977930</v>
      </c>
      <c r="H45" s="243"/>
      <c r="I45" s="243"/>
      <c r="J45" s="243"/>
      <c r="K45" s="243"/>
      <c r="L45" s="243"/>
      <c r="M45" s="243"/>
      <c r="N45" s="243"/>
      <c r="O45" s="244">
        <f t="shared" si="3"/>
        <v>179150080</v>
      </c>
      <c r="P45" s="245">
        <v>323892.55</v>
      </c>
      <c r="Q45" s="22"/>
      <c r="R45" s="6"/>
      <c r="S45" s="1"/>
    </row>
    <row r="46" spans="1:19" s="3" customFormat="1" ht="9">
      <c r="A46" s="6"/>
      <c r="B46" s="233" t="s">
        <v>145</v>
      </c>
      <c r="C46" s="234">
        <v>43499744</v>
      </c>
      <c r="D46" s="234">
        <v>39659232</v>
      </c>
      <c r="E46" s="234">
        <v>47483772</v>
      </c>
      <c r="F46" s="234">
        <v>42696811</v>
      </c>
      <c r="G46" s="234">
        <v>49788203</v>
      </c>
      <c r="H46" s="234"/>
      <c r="I46" s="234"/>
      <c r="J46" s="234"/>
      <c r="K46" s="234"/>
      <c r="L46" s="234"/>
      <c r="M46" s="234"/>
      <c r="N46" s="234"/>
      <c r="O46" s="234">
        <f t="shared" si="3"/>
        <v>223127762</v>
      </c>
      <c r="P46" s="234">
        <v>403373.97</v>
      </c>
      <c r="Q46" s="22"/>
      <c r="R46" s="6"/>
      <c r="S46" s="1"/>
    </row>
    <row r="47" spans="1:19" s="3" customFormat="1" ht="9">
      <c r="A47" s="6"/>
      <c r="B47" s="242" t="s">
        <v>15</v>
      </c>
      <c r="C47" s="243">
        <v>172905596</v>
      </c>
      <c r="D47" s="243">
        <v>157367169</v>
      </c>
      <c r="E47" s="243">
        <v>186905489</v>
      </c>
      <c r="F47" s="243">
        <v>186547612</v>
      </c>
      <c r="G47" s="243">
        <v>194711460</v>
      </c>
      <c r="H47" s="243"/>
      <c r="I47" s="243"/>
      <c r="J47" s="243"/>
      <c r="K47" s="243"/>
      <c r="L47" s="243"/>
      <c r="M47" s="243"/>
      <c r="N47" s="243"/>
      <c r="O47" s="244">
        <f t="shared" si="3"/>
        <v>898437326</v>
      </c>
      <c r="P47" s="245">
        <v>1624215.33</v>
      </c>
      <c r="Q47" s="22"/>
      <c r="R47" s="6"/>
      <c r="S47" s="1"/>
    </row>
    <row r="48" spans="1:19" s="3" customFormat="1" ht="9">
      <c r="A48" s="6"/>
      <c r="B48" s="90" t="s">
        <v>2</v>
      </c>
      <c r="C48" s="90">
        <f t="shared" ref="C48:N48" si="4">SUM(C32:C47)</f>
        <v>3248708903</v>
      </c>
      <c r="D48" s="90">
        <f t="shared" si="4"/>
        <v>2915839494</v>
      </c>
      <c r="E48" s="90">
        <f t="shared" si="4"/>
        <v>3406957794</v>
      </c>
      <c r="F48" s="90">
        <f t="shared" si="4"/>
        <v>3165196546</v>
      </c>
      <c r="G48" s="90">
        <f t="shared" si="4"/>
        <v>3769852482</v>
      </c>
      <c r="H48" s="90">
        <f t="shared" si="4"/>
        <v>0</v>
      </c>
      <c r="I48" s="90">
        <f t="shared" si="4"/>
        <v>0</v>
      </c>
      <c r="J48" s="90">
        <f t="shared" si="4"/>
        <v>0</v>
      </c>
      <c r="K48" s="90">
        <f t="shared" si="4"/>
        <v>0</v>
      </c>
      <c r="L48" s="90">
        <f t="shared" si="4"/>
        <v>0</v>
      </c>
      <c r="M48" s="90">
        <f t="shared" si="4"/>
        <v>0</v>
      </c>
      <c r="N48" s="90">
        <f t="shared" si="4"/>
        <v>0</v>
      </c>
      <c r="O48" s="90">
        <f t="shared" ref="O48:O49" si="5">SUM(C48:N48)</f>
        <v>16506555219</v>
      </c>
      <c r="P48" s="90">
        <f>SUM(P32:P47)</f>
        <v>29845517.599999994</v>
      </c>
      <c r="Q48" s="22"/>
      <c r="R48" s="6"/>
      <c r="S48" s="1"/>
    </row>
    <row r="49" spans="1:19" s="3" customFormat="1" ht="9">
      <c r="A49" s="6"/>
      <c r="B49" s="90" t="s">
        <v>8</v>
      </c>
      <c r="C49" s="90">
        <f t="shared" ref="C49:N49" si="6">C48/C50</f>
        <v>6049404.4145192625</v>
      </c>
      <c r="D49" s="90">
        <f t="shared" si="6"/>
        <v>5259370.1106674951</v>
      </c>
      <c r="E49" s="90">
        <f t="shared" si="6"/>
        <v>6042383.7484407602</v>
      </c>
      <c r="F49" s="90">
        <f t="shared" si="6"/>
        <v>5706748.7216955451</v>
      </c>
      <c r="G49" s="90">
        <f t="shared" si="6"/>
        <v>6787610.5631596567</v>
      </c>
      <c r="H49" s="90">
        <f t="shared" si="6"/>
        <v>0</v>
      </c>
      <c r="I49" s="90">
        <f t="shared" si="6"/>
        <v>0</v>
      </c>
      <c r="J49" s="90">
        <f t="shared" si="6"/>
        <v>0</v>
      </c>
      <c r="K49" s="90">
        <f t="shared" si="6"/>
        <v>0</v>
      </c>
      <c r="L49" s="90">
        <f t="shared" si="6"/>
        <v>0</v>
      </c>
      <c r="M49" s="90">
        <f t="shared" si="6"/>
        <v>0</v>
      </c>
      <c r="N49" s="90">
        <f t="shared" si="6"/>
        <v>0</v>
      </c>
      <c r="O49" s="90">
        <f t="shared" si="5"/>
        <v>29845517.558482721</v>
      </c>
      <c r="P49" s="90"/>
      <c r="Q49" s="22"/>
      <c r="R49" s="6"/>
      <c r="S49" s="1"/>
    </row>
    <row r="50" spans="1:19" s="1" customFormat="1" ht="18" customHeight="1">
      <c r="A50" s="6"/>
      <c r="B50" s="90" t="s">
        <v>30</v>
      </c>
      <c r="C50" s="106">
        <f>C28</f>
        <v>537.02954545454543</v>
      </c>
      <c r="D50" s="106">
        <f t="shared" ref="D50:N50" si="7">D28</f>
        <v>554.4085</v>
      </c>
      <c r="E50" s="106">
        <f t="shared" si="7"/>
        <v>563.84333333333336</v>
      </c>
      <c r="F50" s="106">
        <f t="shared" si="7"/>
        <v>554.6409523809524</v>
      </c>
      <c r="G50" s="106">
        <f t="shared" si="7"/>
        <v>555.40200000000004</v>
      </c>
      <c r="H50" s="106">
        <f t="shared" si="7"/>
        <v>1</v>
      </c>
      <c r="I50" s="106">
        <f t="shared" si="7"/>
        <v>1</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9"/>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34" zoomScale="130" zoomScaleNormal="130" workbookViewId="0">
      <selection activeCell="S66" sqref="S66"/>
    </sheetView>
  </sheetViews>
  <sheetFormatPr baseColWidth="10" defaultColWidth="11.42578125" defaultRowHeight="14.25"/>
  <cols>
    <col min="1" max="1" width="4.140625" style="50" customWidth="1"/>
    <col min="2" max="2" width="20.85546875" style="17" customWidth="1"/>
    <col min="3" max="7" width="10.42578125" style="17" bestFit="1" customWidth="1"/>
    <col min="8"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30" t="s">
        <v>73</v>
      </c>
      <c r="M9" s="76" t="s">
        <v>0</v>
      </c>
      <c r="N9" s="76" t="s">
        <v>1</v>
      </c>
      <c r="O9" s="77" t="s">
        <v>2</v>
      </c>
      <c r="P9" s="62"/>
      <c r="Q9" s="62"/>
      <c r="R9" s="54"/>
    </row>
    <row r="10" spans="1:18" s="56" customFormat="1" ht="9">
      <c r="A10" s="54"/>
      <c r="B10" s="102" t="s">
        <v>34</v>
      </c>
      <c r="C10" s="39">
        <v>22541</v>
      </c>
      <c r="D10" s="39">
        <v>18498</v>
      </c>
      <c r="E10" s="39">
        <v>20121</v>
      </c>
      <c r="F10" s="39">
        <v>19806</v>
      </c>
      <c r="G10" s="39">
        <v>22492</v>
      </c>
      <c r="H10" s="39"/>
      <c r="I10" s="39"/>
      <c r="J10" s="39"/>
      <c r="K10" s="39"/>
      <c r="L10" s="39"/>
      <c r="M10" s="39"/>
      <c r="N10" s="39"/>
      <c r="O10" s="81">
        <f t="shared" ref="O10:O26" si="0">SUM(C10:N10)</f>
        <v>103458</v>
      </c>
      <c r="P10" s="62"/>
      <c r="Q10" s="62"/>
      <c r="R10" s="54"/>
    </row>
    <row r="11" spans="1:18" s="55" customFormat="1" ht="9">
      <c r="A11" s="54"/>
      <c r="B11" s="103" t="s">
        <v>3</v>
      </c>
      <c r="C11" s="116">
        <v>48259</v>
      </c>
      <c r="D11" s="116">
        <v>41118</v>
      </c>
      <c r="E11" s="116">
        <v>41000</v>
      </c>
      <c r="F11" s="116">
        <v>39519</v>
      </c>
      <c r="G11" s="116">
        <v>44865</v>
      </c>
      <c r="H11" s="116"/>
      <c r="I11" s="116"/>
      <c r="J11" s="116"/>
      <c r="K11" s="116"/>
      <c r="L11" s="116"/>
      <c r="M11" s="116"/>
      <c r="N11" s="116"/>
      <c r="O11" s="116">
        <f t="shared" si="0"/>
        <v>214761</v>
      </c>
      <c r="P11" s="62"/>
      <c r="Q11" s="62"/>
      <c r="R11" s="65"/>
    </row>
    <row r="12" spans="1:18" s="55" customFormat="1" ht="9">
      <c r="A12" s="54"/>
      <c r="B12" s="95" t="s">
        <v>76</v>
      </c>
      <c r="C12" s="39">
        <v>15412</v>
      </c>
      <c r="D12" s="39">
        <v>14841</v>
      </c>
      <c r="E12" s="39">
        <v>15163</v>
      </c>
      <c r="F12" s="39">
        <v>15183</v>
      </c>
      <c r="G12" s="39">
        <v>16360</v>
      </c>
      <c r="H12" s="39"/>
      <c r="I12" s="39"/>
      <c r="J12" s="39"/>
      <c r="K12" s="39"/>
      <c r="L12" s="39"/>
      <c r="M12" s="39"/>
      <c r="N12" s="39"/>
      <c r="O12" s="81">
        <f t="shared" si="0"/>
        <v>76959</v>
      </c>
      <c r="P12" s="62"/>
      <c r="Q12" s="62"/>
      <c r="R12" s="65"/>
    </row>
    <row r="13" spans="1:18" s="55" customFormat="1" ht="9">
      <c r="A13" s="54"/>
      <c r="B13" s="103" t="s">
        <v>35</v>
      </c>
      <c r="C13" s="116">
        <v>20253</v>
      </c>
      <c r="D13" s="116">
        <v>23744</v>
      </c>
      <c r="E13" s="116">
        <v>14026</v>
      </c>
      <c r="F13" s="116">
        <v>12272</v>
      </c>
      <c r="G13" s="116">
        <v>14105</v>
      </c>
      <c r="H13" s="116"/>
      <c r="I13" s="116"/>
      <c r="J13" s="116"/>
      <c r="K13" s="116"/>
      <c r="L13" s="116"/>
      <c r="M13" s="116"/>
      <c r="N13" s="116"/>
      <c r="O13" s="116">
        <f t="shared" si="0"/>
        <v>84400</v>
      </c>
      <c r="P13" s="62"/>
      <c r="Q13" s="62"/>
      <c r="R13" s="65"/>
    </row>
    <row r="14" spans="1:18" s="55" customFormat="1" ht="9">
      <c r="A14" s="54"/>
      <c r="B14" s="102" t="s">
        <v>124</v>
      </c>
      <c r="C14" s="39">
        <v>40241</v>
      </c>
      <c r="D14" s="39">
        <v>37254</v>
      </c>
      <c r="E14" s="39">
        <v>36702</v>
      </c>
      <c r="F14" s="39">
        <v>33756</v>
      </c>
      <c r="G14" s="39">
        <v>40413</v>
      </c>
      <c r="H14" s="39"/>
      <c r="I14" s="39"/>
      <c r="J14" s="39"/>
      <c r="K14" s="39"/>
      <c r="L14" s="39"/>
      <c r="M14" s="39"/>
      <c r="N14" s="39"/>
      <c r="O14" s="81">
        <f t="shared" si="0"/>
        <v>188366</v>
      </c>
      <c r="P14" s="62"/>
      <c r="Q14" s="62"/>
      <c r="R14" s="65"/>
    </row>
    <row r="15" spans="1:18" s="55" customFormat="1" ht="9">
      <c r="A15" s="54"/>
      <c r="B15" s="103" t="s">
        <v>16</v>
      </c>
      <c r="C15" s="116">
        <v>74245</v>
      </c>
      <c r="D15" s="116">
        <v>67496</v>
      </c>
      <c r="E15" s="116">
        <v>67409</v>
      </c>
      <c r="F15" s="116">
        <v>61941</v>
      </c>
      <c r="G15" s="116">
        <v>76962</v>
      </c>
      <c r="H15" s="116"/>
      <c r="I15" s="116"/>
      <c r="J15" s="116"/>
      <c r="K15" s="116"/>
      <c r="L15" s="116"/>
      <c r="M15" s="116"/>
      <c r="N15" s="116"/>
      <c r="O15" s="116">
        <f t="shared" si="0"/>
        <v>348053</v>
      </c>
      <c r="P15" s="62"/>
      <c r="Q15" s="62"/>
      <c r="R15" s="65"/>
    </row>
    <row r="16" spans="1:18" s="55" customFormat="1" ht="9">
      <c r="A16" s="54"/>
      <c r="B16" s="102" t="s">
        <v>4</v>
      </c>
      <c r="C16" s="39">
        <v>13972</v>
      </c>
      <c r="D16" s="39">
        <v>13407</v>
      </c>
      <c r="E16" s="39">
        <v>12363</v>
      </c>
      <c r="F16" s="39">
        <v>10204</v>
      </c>
      <c r="G16" s="39">
        <v>10767</v>
      </c>
      <c r="H16" s="39"/>
      <c r="I16" s="39"/>
      <c r="J16" s="39"/>
      <c r="K16" s="39"/>
      <c r="L16" s="39"/>
      <c r="M16" s="39"/>
      <c r="N16" s="39"/>
      <c r="O16" s="81">
        <f t="shared" si="0"/>
        <v>60713</v>
      </c>
      <c r="P16" s="62"/>
      <c r="Q16" s="62"/>
      <c r="R16" s="65"/>
    </row>
    <row r="17" spans="1:18" s="55" customFormat="1" ht="9">
      <c r="A17" s="54"/>
      <c r="B17" s="103" t="s">
        <v>5</v>
      </c>
      <c r="C17" s="116">
        <v>18712</v>
      </c>
      <c r="D17" s="116">
        <v>18424</v>
      </c>
      <c r="E17" s="116">
        <v>21073</v>
      </c>
      <c r="F17" s="116">
        <v>21709</v>
      </c>
      <c r="G17" s="116">
        <v>23754</v>
      </c>
      <c r="H17" s="116"/>
      <c r="I17" s="116"/>
      <c r="J17" s="116"/>
      <c r="K17" s="116"/>
      <c r="L17" s="116"/>
      <c r="M17" s="116"/>
      <c r="N17" s="116"/>
      <c r="O17" s="116">
        <f t="shared" si="0"/>
        <v>103672</v>
      </c>
      <c r="P17" s="62"/>
      <c r="Q17" s="62"/>
      <c r="R17" s="65"/>
    </row>
    <row r="18" spans="1:18" s="55" customFormat="1" ht="9">
      <c r="A18" s="54"/>
      <c r="B18" s="246" t="s">
        <v>6</v>
      </c>
      <c r="C18" s="247">
        <v>68809</v>
      </c>
      <c r="D18" s="247">
        <v>64687</v>
      </c>
      <c r="E18" s="247">
        <v>66799</v>
      </c>
      <c r="F18" s="247">
        <v>64421</v>
      </c>
      <c r="G18" s="247">
        <v>76288</v>
      </c>
      <c r="H18" s="247"/>
      <c r="I18" s="247"/>
      <c r="J18" s="247"/>
      <c r="K18" s="247"/>
      <c r="L18" s="247"/>
      <c r="M18" s="247"/>
      <c r="N18" s="247"/>
      <c r="O18" s="247">
        <f t="shared" si="0"/>
        <v>341004</v>
      </c>
      <c r="P18" s="62"/>
      <c r="Q18" s="62"/>
      <c r="R18" s="65"/>
    </row>
    <row r="19" spans="1:18" s="55" customFormat="1" ht="9">
      <c r="A19" s="54"/>
      <c r="B19" s="236" t="s">
        <v>12</v>
      </c>
      <c r="C19" s="41">
        <v>11090</v>
      </c>
      <c r="D19" s="41">
        <v>11261</v>
      </c>
      <c r="E19" s="41">
        <v>10354</v>
      </c>
      <c r="F19" s="41">
        <v>10222</v>
      </c>
      <c r="G19" s="41">
        <v>12344</v>
      </c>
      <c r="H19" s="41"/>
      <c r="I19" s="41"/>
      <c r="J19" s="41"/>
      <c r="K19" s="41"/>
      <c r="L19" s="41"/>
      <c r="M19" s="41"/>
      <c r="N19" s="41"/>
      <c r="O19" s="237">
        <f t="shared" si="0"/>
        <v>55271</v>
      </c>
      <c r="P19" s="62"/>
      <c r="Q19" s="62"/>
      <c r="R19" s="65"/>
    </row>
    <row r="20" spans="1:18" s="55" customFormat="1" ht="9">
      <c r="A20" s="54"/>
      <c r="B20" s="246" t="s">
        <v>13</v>
      </c>
      <c r="C20" s="247">
        <v>39813</v>
      </c>
      <c r="D20" s="247">
        <v>41858</v>
      </c>
      <c r="E20" s="247">
        <v>41830</v>
      </c>
      <c r="F20" s="247">
        <v>39223</v>
      </c>
      <c r="G20" s="247">
        <v>47430</v>
      </c>
      <c r="H20" s="247"/>
      <c r="I20" s="247"/>
      <c r="J20" s="247"/>
      <c r="K20" s="247"/>
      <c r="L20" s="247"/>
      <c r="M20" s="247"/>
      <c r="N20" s="247"/>
      <c r="O20" s="247">
        <f t="shared" si="0"/>
        <v>210154</v>
      </c>
      <c r="P20" s="62"/>
      <c r="Q20" s="62"/>
      <c r="R20" s="65"/>
    </row>
    <row r="21" spans="1:18" s="55" customFormat="1" ht="9">
      <c r="A21" s="54"/>
      <c r="B21" s="236" t="s">
        <v>14</v>
      </c>
      <c r="C21" s="41">
        <v>24228</v>
      </c>
      <c r="D21" s="41">
        <v>31696</v>
      </c>
      <c r="E21" s="41">
        <v>23998</v>
      </c>
      <c r="F21" s="41">
        <v>20657</v>
      </c>
      <c r="G21" s="41">
        <v>26967</v>
      </c>
      <c r="H21" s="41"/>
      <c r="I21" s="41"/>
      <c r="J21" s="41"/>
      <c r="K21" s="41"/>
      <c r="L21" s="41"/>
      <c r="M21" s="41"/>
      <c r="N21" s="41"/>
      <c r="O21" s="237">
        <f t="shared" si="0"/>
        <v>127546</v>
      </c>
      <c r="P21" s="62"/>
      <c r="Q21" s="62"/>
      <c r="R21" s="65"/>
    </row>
    <row r="22" spans="1:18" s="55" customFormat="1" ht="9">
      <c r="A22" s="54"/>
      <c r="B22" s="246" t="s">
        <v>38</v>
      </c>
      <c r="C22" s="247">
        <v>15105</v>
      </c>
      <c r="D22" s="247">
        <v>15072</v>
      </c>
      <c r="E22" s="247">
        <v>13493</v>
      </c>
      <c r="F22" s="247">
        <v>12917</v>
      </c>
      <c r="G22" s="247">
        <v>14290</v>
      </c>
      <c r="H22" s="247"/>
      <c r="I22" s="247"/>
      <c r="J22" s="247"/>
      <c r="K22" s="247"/>
      <c r="L22" s="247"/>
      <c r="M22" s="247"/>
      <c r="N22" s="247"/>
      <c r="O22" s="247">
        <f t="shared" si="0"/>
        <v>70877</v>
      </c>
      <c r="P22" s="62"/>
      <c r="Q22" s="62"/>
      <c r="R22" s="65"/>
    </row>
    <row r="23" spans="1:18" s="55" customFormat="1" ht="9">
      <c r="A23" s="54"/>
      <c r="B23" s="236" t="s">
        <v>147</v>
      </c>
      <c r="C23" s="41">
        <v>10079</v>
      </c>
      <c r="D23" s="41">
        <v>12960</v>
      </c>
      <c r="E23" s="41">
        <v>8811</v>
      </c>
      <c r="F23" s="41">
        <v>7203</v>
      </c>
      <c r="G23" s="41">
        <v>7794</v>
      </c>
      <c r="H23" s="41"/>
      <c r="I23" s="41"/>
      <c r="J23" s="41"/>
      <c r="K23" s="41"/>
      <c r="L23" s="41"/>
      <c r="M23" s="41"/>
      <c r="N23" s="41"/>
      <c r="O23" s="237">
        <f t="shared" si="0"/>
        <v>46847</v>
      </c>
      <c r="P23" s="62"/>
      <c r="Q23" s="62"/>
      <c r="R23" s="65"/>
    </row>
    <row r="24" spans="1:18" s="55" customFormat="1" ht="9">
      <c r="A24" s="54"/>
      <c r="B24" s="246" t="s">
        <v>145</v>
      </c>
      <c r="C24" s="247">
        <v>11050</v>
      </c>
      <c r="D24" s="247">
        <v>10946</v>
      </c>
      <c r="E24" s="247">
        <v>10819</v>
      </c>
      <c r="F24" s="247">
        <v>10369</v>
      </c>
      <c r="G24" s="247">
        <v>11683</v>
      </c>
      <c r="H24" s="247"/>
      <c r="I24" s="247"/>
      <c r="J24" s="247"/>
      <c r="K24" s="247"/>
      <c r="L24" s="247"/>
      <c r="M24" s="247"/>
      <c r="N24" s="247"/>
      <c r="O24" s="247">
        <f t="shared" si="0"/>
        <v>54867</v>
      </c>
      <c r="P24" s="62"/>
      <c r="Q24" s="62"/>
      <c r="R24" s="65"/>
    </row>
    <row r="25" spans="1:18" s="55" customFormat="1" ht="9">
      <c r="A25" s="54"/>
      <c r="B25" s="236" t="s">
        <v>15</v>
      </c>
      <c r="C25" s="41">
        <v>32349</v>
      </c>
      <c r="D25" s="41">
        <v>28243</v>
      </c>
      <c r="E25" s="41">
        <v>31441</v>
      </c>
      <c r="F25" s="41">
        <v>30008</v>
      </c>
      <c r="G25" s="41">
        <v>35907</v>
      </c>
      <c r="H25" s="41"/>
      <c r="I25" s="41"/>
      <c r="J25" s="41"/>
      <c r="K25" s="41"/>
      <c r="L25" s="41"/>
      <c r="M25" s="41"/>
      <c r="N25" s="41"/>
      <c r="O25" s="237">
        <f t="shared" si="0"/>
        <v>157948</v>
      </c>
      <c r="P25" s="62"/>
      <c r="Q25" s="62"/>
      <c r="R25" s="65"/>
    </row>
    <row r="26" spans="1:18" s="55" customFormat="1" ht="9">
      <c r="A26" s="54"/>
      <c r="B26" s="91" t="s">
        <v>2</v>
      </c>
      <c r="C26" s="92">
        <f t="shared" ref="C26:N26" si="1">SUM(C10:C25)</f>
        <v>466158</v>
      </c>
      <c r="D26" s="92">
        <f t="shared" si="1"/>
        <v>451505</v>
      </c>
      <c r="E26" s="92">
        <f t="shared" si="1"/>
        <v>435402</v>
      </c>
      <c r="F26" s="92">
        <f t="shared" si="1"/>
        <v>409410</v>
      </c>
      <c r="G26" s="92">
        <f t="shared" si="1"/>
        <v>482421</v>
      </c>
      <c r="H26" s="92">
        <f t="shared" si="1"/>
        <v>0</v>
      </c>
      <c r="I26" s="92">
        <f t="shared" si="1"/>
        <v>0</v>
      </c>
      <c r="J26" s="92">
        <f t="shared" si="1"/>
        <v>0</v>
      </c>
      <c r="K26" s="92">
        <f t="shared" si="1"/>
        <v>0</v>
      </c>
      <c r="L26" s="92">
        <f t="shared" si="1"/>
        <v>0</v>
      </c>
      <c r="M26" s="92">
        <f t="shared" si="1"/>
        <v>0</v>
      </c>
      <c r="N26" s="92">
        <f t="shared" si="1"/>
        <v>0</v>
      </c>
      <c r="O26" s="93">
        <f t="shared" si="0"/>
        <v>2244896</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5" t="s">
        <v>11</v>
      </c>
      <c r="C29" s="122" t="s">
        <v>40</v>
      </c>
      <c r="D29" s="122" t="s">
        <v>41</v>
      </c>
      <c r="E29" s="122" t="s">
        <v>42</v>
      </c>
      <c r="F29" s="122" t="s">
        <v>43</v>
      </c>
      <c r="G29" s="122" t="s">
        <v>44</v>
      </c>
      <c r="H29" s="122" t="s">
        <v>45</v>
      </c>
      <c r="I29" s="122" t="s">
        <v>46</v>
      </c>
      <c r="J29" s="122" t="s">
        <v>47</v>
      </c>
      <c r="K29" s="122" t="s">
        <v>48</v>
      </c>
      <c r="L29" s="230" t="s">
        <v>73</v>
      </c>
      <c r="M29" s="122" t="s">
        <v>0</v>
      </c>
      <c r="N29" s="122" t="s">
        <v>1</v>
      </c>
      <c r="O29" s="122" t="s">
        <v>32</v>
      </c>
      <c r="P29" s="126" t="s">
        <v>33</v>
      </c>
      <c r="Q29" s="63"/>
      <c r="R29" s="54"/>
    </row>
    <row r="30" spans="1:18" s="56" customFormat="1" ht="11.25" customHeight="1">
      <c r="A30" s="54"/>
      <c r="B30" s="98" t="s">
        <v>34</v>
      </c>
      <c r="C30" s="39">
        <v>64590108</v>
      </c>
      <c r="D30" s="39">
        <v>53323630</v>
      </c>
      <c r="E30" s="39">
        <v>58117698</v>
      </c>
      <c r="F30" s="39">
        <v>57493451</v>
      </c>
      <c r="G30" s="39">
        <v>65813166</v>
      </c>
      <c r="H30" s="39"/>
      <c r="I30" s="39"/>
      <c r="J30" s="39"/>
      <c r="K30" s="39"/>
      <c r="L30" s="39"/>
      <c r="M30" s="39"/>
      <c r="N30" s="39"/>
      <c r="O30" s="81">
        <f t="shared" ref="O30:O45" si="2">SUM(C30:N30)</f>
        <v>299338053</v>
      </c>
      <c r="P30" s="81">
        <v>541683.54</v>
      </c>
      <c r="Q30" s="63"/>
      <c r="R30" s="54"/>
    </row>
    <row r="31" spans="1:18" s="56" customFormat="1" ht="9">
      <c r="A31" s="54"/>
      <c r="B31" s="103" t="s">
        <v>3</v>
      </c>
      <c r="C31" s="116">
        <v>138283752</v>
      </c>
      <c r="D31" s="116">
        <v>118529625</v>
      </c>
      <c r="E31" s="116">
        <v>118424810</v>
      </c>
      <c r="F31" s="116">
        <v>114716939</v>
      </c>
      <c r="G31" s="116">
        <v>131278131</v>
      </c>
      <c r="H31" s="116"/>
      <c r="I31" s="116"/>
      <c r="J31" s="116"/>
      <c r="K31" s="116"/>
      <c r="L31" s="116"/>
      <c r="M31" s="116"/>
      <c r="N31" s="116"/>
      <c r="O31" s="116">
        <f t="shared" si="2"/>
        <v>621233257</v>
      </c>
      <c r="P31" s="116">
        <v>1124520.6000000001</v>
      </c>
      <c r="Q31" s="63"/>
      <c r="R31" s="54"/>
    </row>
    <row r="32" spans="1:18" s="55" customFormat="1" ht="9">
      <c r="A32" s="54"/>
      <c r="B32" s="95" t="s">
        <v>76</v>
      </c>
      <c r="C32" s="39">
        <v>44162315</v>
      </c>
      <c r="D32" s="39">
        <v>42781705</v>
      </c>
      <c r="E32" s="39">
        <v>43796961</v>
      </c>
      <c r="F32" s="39">
        <v>44073668</v>
      </c>
      <c r="G32" s="39">
        <v>47870505</v>
      </c>
      <c r="H32" s="39"/>
      <c r="I32" s="39"/>
      <c r="J32" s="39"/>
      <c r="K32" s="39"/>
      <c r="L32" s="39"/>
      <c r="M32" s="39"/>
      <c r="N32" s="39"/>
      <c r="O32" s="81">
        <f t="shared" si="2"/>
        <v>222685154</v>
      </c>
      <c r="P32" s="81">
        <v>402730.72</v>
      </c>
      <c r="Q32" s="78"/>
      <c r="R32" s="65"/>
    </row>
    <row r="33" spans="1:18" s="55" customFormat="1" ht="9">
      <c r="A33" s="54"/>
      <c r="B33" s="103" t="s">
        <v>35</v>
      </c>
      <c r="C33" s="116">
        <v>58033959</v>
      </c>
      <c r="D33" s="116">
        <v>68446116</v>
      </c>
      <c r="E33" s="116">
        <v>40512839</v>
      </c>
      <c r="F33" s="116">
        <v>35623530</v>
      </c>
      <c r="G33" s="116">
        <v>41272217</v>
      </c>
      <c r="H33" s="116"/>
      <c r="I33" s="116"/>
      <c r="J33" s="116"/>
      <c r="K33" s="116"/>
      <c r="L33" s="116"/>
      <c r="M33" s="116"/>
      <c r="N33" s="116"/>
      <c r="O33" s="116">
        <f t="shared" si="2"/>
        <v>243888661</v>
      </c>
      <c r="P33" s="116">
        <v>441912.5</v>
      </c>
      <c r="Q33" s="78"/>
      <c r="R33" s="65"/>
    </row>
    <row r="34" spans="1:18" s="55" customFormat="1" ht="9">
      <c r="A34" s="54"/>
      <c r="B34" s="102" t="s">
        <v>124</v>
      </c>
      <c r="C34" s="39">
        <v>115308573</v>
      </c>
      <c r="D34" s="39">
        <v>107390988</v>
      </c>
      <c r="E34" s="39">
        <v>106010424</v>
      </c>
      <c r="F34" s="39">
        <v>97987929</v>
      </c>
      <c r="G34" s="39">
        <v>118251267</v>
      </c>
      <c r="H34" s="39"/>
      <c r="I34" s="39"/>
      <c r="J34" s="39"/>
      <c r="K34" s="39"/>
      <c r="L34" s="39"/>
      <c r="M34" s="39"/>
      <c r="N34" s="39"/>
      <c r="O34" s="81">
        <f t="shared" si="2"/>
        <v>544949181</v>
      </c>
      <c r="P34" s="81">
        <v>986013.45</v>
      </c>
      <c r="Q34" s="78"/>
      <c r="R34" s="65"/>
    </row>
    <row r="35" spans="1:18" s="55" customFormat="1" ht="9">
      <c r="A35" s="54"/>
      <c r="B35" s="103" t="s">
        <v>16</v>
      </c>
      <c r="C35" s="116">
        <v>212745335</v>
      </c>
      <c r="D35" s="116">
        <v>194568694</v>
      </c>
      <c r="E35" s="116">
        <v>194704830</v>
      </c>
      <c r="F35" s="116">
        <v>179804193</v>
      </c>
      <c r="G35" s="116">
        <v>225196199</v>
      </c>
      <c r="H35" s="116"/>
      <c r="I35" s="116"/>
      <c r="J35" s="116"/>
      <c r="K35" s="116"/>
      <c r="L35" s="116"/>
      <c r="M35" s="116"/>
      <c r="N35" s="116"/>
      <c r="O35" s="116">
        <f t="shared" si="2"/>
        <v>1007019251</v>
      </c>
      <c r="P35" s="116">
        <v>1822063.98</v>
      </c>
      <c r="Q35" s="78"/>
      <c r="R35" s="65"/>
    </row>
    <row r="36" spans="1:18" s="55" customFormat="1" ht="9">
      <c r="A36" s="54"/>
      <c r="B36" s="98" t="s">
        <v>4</v>
      </c>
      <c r="C36" s="39">
        <v>40036067</v>
      </c>
      <c r="D36" s="39">
        <v>38647957</v>
      </c>
      <c r="E36" s="39">
        <v>35709413</v>
      </c>
      <c r="F36" s="39">
        <v>29620477</v>
      </c>
      <c r="G36" s="39">
        <v>31504996</v>
      </c>
      <c r="H36" s="39"/>
      <c r="I36" s="39"/>
      <c r="J36" s="39"/>
      <c r="K36" s="39"/>
      <c r="L36" s="39"/>
      <c r="M36" s="39"/>
      <c r="N36" s="39"/>
      <c r="O36" s="81">
        <f t="shared" si="2"/>
        <v>175518910</v>
      </c>
      <c r="P36" s="81">
        <v>317722.81</v>
      </c>
      <c r="Q36" s="78"/>
      <c r="R36" s="65"/>
    </row>
    <row r="37" spans="1:18" s="55" customFormat="1" ht="9">
      <c r="A37" s="54"/>
      <c r="B37" s="103" t="s">
        <v>5</v>
      </c>
      <c r="C37" s="116">
        <v>53618300</v>
      </c>
      <c r="D37" s="116">
        <v>53110312</v>
      </c>
      <c r="E37" s="116">
        <v>60867464</v>
      </c>
      <c r="F37" s="116">
        <v>63017536</v>
      </c>
      <c r="G37" s="116">
        <v>69505867</v>
      </c>
      <c r="H37" s="116"/>
      <c r="I37" s="116"/>
      <c r="J37" s="116"/>
      <c r="K37" s="116"/>
      <c r="L37" s="116"/>
      <c r="M37" s="116"/>
      <c r="N37" s="116"/>
      <c r="O37" s="116">
        <f t="shared" si="2"/>
        <v>300119479</v>
      </c>
      <c r="P37" s="116">
        <v>542353.5</v>
      </c>
      <c r="Q37" s="78"/>
      <c r="R37" s="65"/>
    </row>
    <row r="38" spans="1:18" s="55" customFormat="1" ht="9">
      <c r="A38" s="54"/>
      <c r="B38" s="246" t="s">
        <v>6</v>
      </c>
      <c r="C38" s="247">
        <v>197168749</v>
      </c>
      <c r="D38" s="247">
        <v>186471274</v>
      </c>
      <c r="E38" s="247">
        <v>192942900</v>
      </c>
      <c r="F38" s="247">
        <v>187003211</v>
      </c>
      <c r="G38" s="247">
        <v>223224028</v>
      </c>
      <c r="H38" s="247"/>
      <c r="I38" s="247"/>
      <c r="J38" s="247"/>
      <c r="K38" s="247"/>
      <c r="L38" s="247"/>
      <c r="M38" s="247"/>
      <c r="N38" s="247"/>
      <c r="O38" s="247">
        <f t="shared" si="2"/>
        <v>986810162</v>
      </c>
      <c r="P38" s="247">
        <v>1784757.24</v>
      </c>
      <c r="Q38" s="78"/>
      <c r="R38" s="65"/>
    </row>
    <row r="39" spans="1:18" s="55" customFormat="1" ht="9">
      <c r="A39" s="54"/>
      <c r="B39" s="99" t="s">
        <v>12</v>
      </c>
      <c r="C39" s="41">
        <v>31777841</v>
      </c>
      <c r="D39" s="41">
        <v>32461747</v>
      </c>
      <c r="E39" s="41">
        <v>29906597</v>
      </c>
      <c r="F39" s="41">
        <v>29672728</v>
      </c>
      <c r="G39" s="41">
        <v>36119408</v>
      </c>
      <c r="H39" s="41"/>
      <c r="I39" s="41"/>
      <c r="J39" s="41"/>
      <c r="K39" s="41"/>
      <c r="L39" s="41"/>
      <c r="M39" s="41"/>
      <c r="N39" s="41"/>
      <c r="O39" s="237">
        <f t="shared" si="2"/>
        <v>159938321</v>
      </c>
      <c r="P39" s="237">
        <v>289297.90999999997</v>
      </c>
      <c r="Q39" s="78"/>
      <c r="R39" s="65"/>
    </row>
    <row r="40" spans="1:18" s="55" customFormat="1" ht="9">
      <c r="A40" s="54"/>
      <c r="B40" s="246" t="s">
        <v>13</v>
      </c>
      <c r="C40" s="247">
        <v>114082161</v>
      </c>
      <c r="D40" s="247">
        <v>120662801</v>
      </c>
      <c r="E40" s="247">
        <v>120822190</v>
      </c>
      <c r="F40" s="247">
        <v>113857701</v>
      </c>
      <c r="G40" s="247">
        <v>138783500</v>
      </c>
      <c r="H40" s="247"/>
      <c r="I40" s="247"/>
      <c r="J40" s="247"/>
      <c r="K40" s="247"/>
      <c r="L40" s="247"/>
      <c r="M40" s="247"/>
      <c r="N40" s="247"/>
      <c r="O40" s="247">
        <f t="shared" si="2"/>
        <v>608208353</v>
      </c>
      <c r="P40" s="247">
        <v>1099518.6599999999</v>
      </c>
      <c r="Q40" s="78"/>
      <c r="R40" s="65"/>
    </row>
    <row r="41" spans="1:18" s="55" customFormat="1" ht="9">
      <c r="A41" s="54"/>
      <c r="B41" s="99" t="s">
        <v>14</v>
      </c>
      <c r="C41" s="41">
        <v>69424123</v>
      </c>
      <c r="D41" s="41">
        <v>91369108</v>
      </c>
      <c r="E41" s="41">
        <v>69316063</v>
      </c>
      <c r="F41" s="41">
        <v>59963759</v>
      </c>
      <c r="G41" s="41">
        <v>78907330</v>
      </c>
      <c r="H41" s="41"/>
      <c r="I41" s="41"/>
      <c r="J41" s="41"/>
      <c r="K41" s="41"/>
      <c r="L41" s="41"/>
      <c r="M41" s="41"/>
      <c r="N41" s="41"/>
      <c r="O41" s="237">
        <f t="shared" si="2"/>
        <v>368980383</v>
      </c>
      <c r="P41" s="237">
        <v>667199.16</v>
      </c>
      <c r="Q41" s="78"/>
      <c r="R41" s="65"/>
    </row>
    <row r="42" spans="1:18" s="55" customFormat="1" ht="9">
      <c r="A42" s="54"/>
      <c r="B42" s="246" t="s">
        <v>38</v>
      </c>
      <c r="C42" s="247">
        <v>43282622</v>
      </c>
      <c r="D42" s="247">
        <v>43447602</v>
      </c>
      <c r="E42" s="247">
        <v>38973316</v>
      </c>
      <c r="F42" s="247">
        <v>37495855</v>
      </c>
      <c r="G42" s="247">
        <v>41813540</v>
      </c>
      <c r="H42" s="247"/>
      <c r="I42" s="247"/>
      <c r="J42" s="247"/>
      <c r="K42" s="247"/>
      <c r="L42" s="247"/>
      <c r="M42" s="247"/>
      <c r="N42" s="247"/>
      <c r="O42" s="247">
        <f t="shared" si="2"/>
        <v>205012935</v>
      </c>
      <c r="P42" s="247">
        <v>370973.67</v>
      </c>
      <c r="Q42" s="78"/>
      <c r="R42" s="65"/>
    </row>
    <row r="43" spans="1:18" s="55" customFormat="1" ht="9">
      <c r="A43" s="54"/>
      <c r="B43" s="99" t="s">
        <v>147</v>
      </c>
      <c r="C43" s="41">
        <v>28880871</v>
      </c>
      <c r="D43" s="41">
        <v>37359403</v>
      </c>
      <c r="E43" s="41">
        <v>25449781</v>
      </c>
      <c r="F43" s="41">
        <v>20909084</v>
      </c>
      <c r="G43" s="41">
        <v>22805790</v>
      </c>
      <c r="H43" s="41"/>
      <c r="I43" s="41"/>
      <c r="J43" s="41"/>
      <c r="K43" s="41"/>
      <c r="L43" s="41"/>
      <c r="M43" s="41"/>
      <c r="N43" s="41"/>
      <c r="O43" s="237">
        <f t="shared" si="2"/>
        <v>135404929</v>
      </c>
      <c r="P43" s="237">
        <v>245061.42</v>
      </c>
      <c r="Q43" s="78"/>
      <c r="R43" s="65"/>
    </row>
    <row r="44" spans="1:18" s="55" customFormat="1" ht="9">
      <c r="A44" s="54"/>
      <c r="B44" s="246" t="s">
        <v>145</v>
      </c>
      <c r="C44" s="247">
        <v>31663223</v>
      </c>
      <c r="D44" s="247">
        <v>31553706</v>
      </c>
      <c r="E44" s="247">
        <v>31249708</v>
      </c>
      <c r="F44" s="247">
        <v>30099444</v>
      </c>
      <c r="G44" s="247">
        <v>34185276</v>
      </c>
      <c r="H44" s="247"/>
      <c r="I44" s="247"/>
      <c r="J44" s="247"/>
      <c r="K44" s="247"/>
      <c r="L44" s="247"/>
      <c r="M44" s="247"/>
      <c r="N44" s="247"/>
      <c r="O44" s="247">
        <f t="shared" si="2"/>
        <v>158751357</v>
      </c>
      <c r="P44" s="247">
        <v>287115.64</v>
      </c>
      <c r="Q44" s="78"/>
      <c r="R44" s="65"/>
    </row>
    <row r="45" spans="1:18" s="55" customFormat="1" ht="9">
      <c r="A45" s="54"/>
      <c r="B45" s="99" t="s">
        <v>15</v>
      </c>
      <c r="C45" s="41">
        <v>92694442</v>
      </c>
      <c r="D45" s="41">
        <v>81415249</v>
      </c>
      <c r="E45" s="41">
        <v>90814499</v>
      </c>
      <c r="F45" s="41">
        <v>87108123</v>
      </c>
      <c r="G45" s="41">
        <v>105066395</v>
      </c>
      <c r="H45" s="41"/>
      <c r="I45" s="41"/>
      <c r="J45" s="41"/>
      <c r="K45" s="41"/>
      <c r="L45" s="41"/>
      <c r="M45" s="41"/>
      <c r="N45" s="41"/>
      <c r="O45" s="237">
        <f t="shared" si="2"/>
        <v>457098708</v>
      </c>
      <c r="P45" s="237">
        <v>826744.84</v>
      </c>
      <c r="Q45" s="78"/>
      <c r="R45" s="65"/>
    </row>
    <row r="46" spans="1:18" s="55" customFormat="1" ht="9">
      <c r="A46" s="54"/>
      <c r="B46" s="94" t="s">
        <v>2</v>
      </c>
      <c r="C46" s="94">
        <f t="shared" ref="C46:P46" si="3">SUM(C30:C45)</f>
        <v>1335752441</v>
      </c>
      <c r="D46" s="94">
        <f t="shared" si="3"/>
        <v>1301539917</v>
      </c>
      <c r="E46" s="94">
        <f t="shared" si="3"/>
        <v>1257619493</v>
      </c>
      <c r="F46" s="94">
        <f t="shared" si="3"/>
        <v>1188447628</v>
      </c>
      <c r="G46" s="94">
        <f t="shared" si="3"/>
        <v>1411597615</v>
      </c>
      <c r="H46" s="94">
        <f t="shared" si="3"/>
        <v>0</v>
      </c>
      <c r="I46" s="94">
        <f t="shared" si="3"/>
        <v>0</v>
      </c>
      <c r="J46" s="94">
        <f t="shared" si="3"/>
        <v>0</v>
      </c>
      <c r="K46" s="94">
        <f t="shared" si="3"/>
        <v>0</v>
      </c>
      <c r="L46" s="94">
        <f t="shared" si="3"/>
        <v>0</v>
      </c>
      <c r="M46" s="94">
        <f t="shared" si="3"/>
        <v>0</v>
      </c>
      <c r="N46" s="94">
        <f t="shared" si="3"/>
        <v>0</v>
      </c>
      <c r="O46" s="94">
        <f t="shared" si="3"/>
        <v>6494957094</v>
      </c>
      <c r="P46" s="94">
        <f t="shared" si="3"/>
        <v>11749669.640000001</v>
      </c>
      <c r="Q46" s="78"/>
      <c r="R46" s="65"/>
    </row>
    <row r="47" spans="1:18" s="55" customFormat="1" ht="9">
      <c r="A47" s="54"/>
      <c r="B47" s="94" t="s">
        <v>8</v>
      </c>
      <c r="C47" s="94">
        <f t="shared" ref="C47:G47" si="4">C46/C48</f>
        <v>2487297.8634153362</v>
      </c>
      <c r="D47" s="94">
        <f t="shared" si="4"/>
        <v>2347618.9795069881</v>
      </c>
      <c r="E47" s="94">
        <f t="shared" si="4"/>
        <v>2230441.3631446087</v>
      </c>
      <c r="F47" s="94">
        <f t="shared" si="4"/>
        <v>2142733.281591008</v>
      </c>
      <c r="G47" s="94">
        <f t="shared" si="4"/>
        <v>2541578.1992142624</v>
      </c>
      <c r="H47" s="94"/>
      <c r="I47" s="94"/>
      <c r="J47" s="94"/>
      <c r="K47" s="94"/>
      <c r="L47" s="94"/>
      <c r="M47" s="94"/>
      <c r="N47" s="94"/>
      <c r="O47" s="94">
        <f>SUM(C47:N47)</f>
        <v>11749669.686872203</v>
      </c>
      <c r="P47" s="94"/>
      <c r="Q47" s="78"/>
      <c r="R47" s="65"/>
    </row>
    <row r="48" spans="1:18" s="56" customFormat="1" ht="18" customHeight="1">
      <c r="A48" s="54"/>
      <c r="B48" s="94" t="s">
        <v>30</v>
      </c>
      <c r="C48" s="106">
        <f>Impuestos!C28</f>
        <v>537.02954545454543</v>
      </c>
      <c r="D48" s="106">
        <v>554.4085</v>
      </c>
      <c r="E48" s="106">
        <v>563.84333333333336</v>
      </c>
      <c r="F48" s="106">
        <v>554.6409523809524</v>
      </c>
      <c r="G48" s="106">
        <f>+Impuestos!G28</f>
        <v>555.40200000000004</v>
      </c>
      <c r="H48" s="106"/>
      <c r="I48" s="106"/>
      <c r="J48" s="106"/>
      <c r="K48" s="106"/>
      <c r="L48" s="106"/>
      <c r="M48" s="106"/>
      <c r="N48" s="106"/>
      <c r="O48" s="202"/>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156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38455.480000000003</v>
      </c>
      <c r="D53" s="39">
        <v>39255.17</v>
      </c>
      <c r="E53" s="39">
        <v>43146.83</v>
      </c>
      <c r="F53" s="39">
        <v>45011.05</v>
      </c>
      <c r="G53" s="39">
        <v>42630.47</v>
      </c>
      <c r="H53" s="39"/>
      <c r="I53" s="39"/>
      <c r="J53" s="39"/>
      <c r="K53" s="39"/>
      <c r="L53" s="39"/>
      <c r="M53" s="39"/>
      <c r="N53" s="39"/>
      <c r="O53" s="39">
        <v>41673.51</v>
      </c>
      <c r="P53" s="117">
        <v>75.37</v>
      </c>
      <c r="Q53" s="63"/>
      <c r="R53" s="54"/>
    </row>
    <row r="54" spans="1:20" s="56" customFormat="1" ht="11.25" customHeight="1">
      <c r="A54" s="54"/>
      <c r="B54" s="104" t="s">
        <v>3</v>
      </c>
      <c r="C54" s="113">
        <v>39825.4</v>
      </c>
      <c r="D54" s="113">
        <v>39930.25</v>
      </c>
      <c r="E54" s="113">
        <v>49126.67</v>
      </c>
      <c r="F54" s="113">
        <v>46182.6</v>
      </c>
      <c r="G54" s="113">
        <v>49354.92</v>
      </c>
      <c r="H54" s="113"/>
      <c r="I54" s="113"/>
      <c r="J54" s="113"/>
      <c r="K54" s="113"/>
      <c r="L54" s="113"/>
      <c r="M54" s="113"/>
      <c r="N54" s="113"/>
      <c r="O54" s="113">
        <v>44781.77</v>
      </c>
      <c r="P54" s="118">
        <v>80.97</v>
      </c>
      <c r="Q54" s="63"/>
      <c r="R54" s="54"/>
    </row>
    <row r="55" spans="1:20" s="56" customFormat="1" ht="9">
      <c r="A55" s="54"/>
      <c r="B55" s="95" t="s">
        <v>76</v>
      </c>
      <c r="C55" s="39">
        <v>41605.15</v>
      </c>
      <c r="D55" s="39">
        <v>38228.559999999998</v>
      </c>
      <c r="E55" s="39">
        <v>42043.81</v>
      </c>
      <c r="F55" s="39">
        <v>39455.839999999997</v>
      </c>
      <c r="G55" s="39">
        <v>43363.06</v>
      </c>
      <c r="H55" s="39"/>
      <c r="I55" s="39"/>
      <c r="J55" s="39"/>
      <c r="K55" s="39"/>
      <c r="L55" s="39"/>
      <c r="M55" s="39"/>
      <c r="N55" s="39"/>
      <c r="O55" s="39">
        <v>40990.1</v>
      </c>
      <c r="P55" s="117">
        <v>74.14</v>
      </c>
      <c r="Q55" s="63"/>
      <c r="R55" s="54"/>
    </row>
    <row r="56" spans="1:20" s="55" customFormat="1" ht="9">
      <c r="A56" s="54"/>
      <c r="B56" s="104" t="s">
        <v>35</v>
      </c>
      <c r="C56" s="113">
        <v>24323.24</v>
      </c>
      <c r="D56" s="113">
        <v>24926.12</v>
      </c>
      <c r="E56" s="113">
        <v>29471.759999999998</v>
      </c>
      <c r="F56" s="113">
        <v>28904.95</v>
      </c>
      <c r="G56" s="113">
        <v>29202.84</v>
      </c>
      <c r="H56" s="113"/>
      <c r="I56" s="113"/>
      <c r="J56" s="113"/>
      <c r="K56" s="113"/>
      <c r="L56" s="113"/>
      <c r="M56" s="113"/>
      <c r="N56" s="113"/>
      <c r="O56" s="113">
        <v>26830.13</v>
      </c>
      <c r="P56" s="118">
        <v>48.57</v>
      </c>
      <c r="Q56" s="78"/>
      <c r="R56" s="65"/>
    </row>
    <row r="57" spans="1:20" s="55" customFormat="1" ht="9">
      <c r="A57" s="54"/>
      <c r="B57" s="102" t="s">
        <v>124</v>
      </c>
      <c r="C57" s="39">
        <v>53359.41</v>
      </c>
      <c r="D57" s="39">
        <v>52456.65</v>
      </c>
      <c r="E57" s="39">
        <v>69003.33</v>
      </c>
      <c r="F57" s="39">
        <v>67565.929999999993</v>
      </c>
      <c r="G57" s="39">
        <v>70609.279999999999</v>
      </c>
      <c r="H57" s="39"/>
      <c r="I57" s="39"/>
      <c r="J57" s="39"/>
      <c r="K57" s="39"/>
      <c r="L57" s="39"/>
      <c r="M57" s="39"/>
      <c r="N57" s="39"/>
      <c r="O57" s="39">
        <v>62475.74</v>
      </c>
      <c r="P57" s="117">
        <v>112.89</v>
      </c>
      <c r="Q57" s="78"/>
      <c r="R57" s="65"/>
    </row>
    <row r="58" spans="1:20" s="55" customFormat="1" ht="9">
      <c r="A58" s="54"/>
      <c r="B58" s="104" t="s">
        <v>16</v>
      </c>
      <c r="C58" s="113">
        <v>81086.080000000002</v>
      </c>
      <c r="D58" s="113">
        <v>75704.42</v>
      </c>
      <c r="E58" s="113">
        <v>94690.44</v>
      </c>
      <c r="F58" s="113">
        <v>88583.64</v>
      </c>
      <c r="G58" s="113">
        <v>91773.22</v>
      </c>
      <c r="H58" s="113"/>
      <c r="I58" s="113"/>
      <c r="J58" s="113"/>
      <c r="K58" s="113"/>
      <c r="L58" s="113"/>
      <c r="M58" s="113"/>
      <c r="N58" s="113"/>
      <c r="O58" s="113">
        <v>86374.720000000001</v>
      </c>
      <c r="P58" s="118">
        <v>156.16999999999999</v>
      </c>
      <c r="Q58" s="78"/>
      <c r="R58" s="65"/>
    </row>
    <row r="59" spans="1:20" s="55" customFormat="1" ht="9">
      <c r="A59" s="54"/>
      <c r="B59" s="102" t="s">
        <v>4</v>
      </c>
      <c r="C59" s="39">
        <v>34510.67</v>
      </c>
      <c r="D59" s="39">
        <v>33903.300000000003</v>
      </c>
      <c r="E59" s="39">
        <v>39116.019999999997</v>
      </c>
      <c r="F59" s="39">
        <v>34134.57</v>
      </c>
      <c r="G59" s="39">
        <v>39684.69</v>
      </c>
      <c r="H59" s="39"/>
      <c r="I59" s="39"/>
      <c r="J59" s="39"/>
      <c r="K59" s="39"/>
      <c r="L59" s="39"/>
      <c r="M59" s="39"/>
      <c r="N59" s="39"/>
      <c r="O59" s="39">
        <v>36168.699999999997</v>
      </c>
      <c r="P59" s="117">
        <v>65.430000000000007</v>
      </c>
      <c r="Q59" s="78"/>
      <c r="R59" s="65"/>
    </row>
    <row r="60" spans="1:20" s="55" customFormat="1" ht="9">
      <c r="A60" s="54"/>
      <c r="B60" s="104" t="s">
        <v>5</v>
      </c>
      <c r="C60" s="113">
        <v>43924.32</v>
      </c>
      <c r="D60" s="113">
        <v>43213.38</v>
      </c>
      <c r="E60" s="113">
        <v>42256.800000000003</v>
      </c>
      <c r="F60" s="113">
        <v>40802.93</v>
      </c>
      <c r="G60" s="113">
        <v>40395.879999999997</v>
      </c>
      <c r="H60" s="113"/>
      <c r="I60" s="113"/>
      <c r="J60" s="113"/>
      <c r="K60" s="113"/>
      <c r="L60" s="113"/>
      <c r="M60" s="113"/>
      <c r="N60" s="113"/>
      <c r="O60" s="113">
        <v>41996.95</v>
      </c>
      <c r="P60" s="118">
        <v>75.92</v>
      </c>
      <c r="Q60" s="78"/>
      <c r="R60" s="65"/>
    </row>
    <row r="61" spans="1:20" s="55" customFormat="1" ht="9">
      <c r="A61" s="54"/>
      <c r="B61" s="248" t="s">
        <v>6</v>
      </c>
      <c r="C61" s="234">
        <v>34480.660000000003</v>
      </c>
      <c r="D61" s="234">
        <v>31738.69</v>
      </c>
      <c r="E61" s="234">
        <v>34574.83</v>
      </c>
      <c r="F61" s="234">
        <v>38228.22</v>
      </c>
      <c r="G61" s="234">
        <v>36886.370000000003</v>
      </c>
      <c r="H61" s="234"/>
      <c r="I61" s="234"/>
      <c r="J61" s="234"/>
      <c r="K61" s="234"/>
      <c r="L61" s="234"/>
      <c r="M61" s="234"/>
      <c r="N61" s="234"/>
      <c r="O61" s="234">
        <v>35225.14</v>
      </c>
      <c r="P61" s="249">
        <v>63.71</v>
      </c>
      <c r="Q61" s="78"/>
      <c r="R61" s="65"/>
    </row>
    <row r="62" spans="1:20" s="55" customFormat="1" ht="9">
      <c r="A62" s="54"/>
      <c r="B62" s="236" t="s">
        <v>12</v>
      </c>
      <c r="C62" s="41">
        <v>27187.17</v>
      </c>
      <c r="D62" s="41">
        <v>29205.88</v>
      </c>
      <c r="E62" s="41">
        <v>30783.1</v>
      </c>
      <c r="F62" s="41">
        <v>26965.61</v>
      </c>
      <c r="G62" s="41">
        <v>32754.6</v>
      </c>
      <c r="H62" s="41"/>
      <c r="I62" s="41"/>
      <c r="J62" s="41"/>
      <c r="K62" s="41"/>
      <c r="L62" s="41"/>
      <c r="M62" s="41"/>
      <c r="N62" s="41"/>
      <c r="O62" s="41">
        <v>29474.53</v>
      </c>
      <c r="P62" s="250">
        <v>53.28</v>
      </c>
      <c r="Q62" s="78"/>
      <c r="R62" s="65"/>
      <c r="T62" s="80"/>
    </row>
    <row r="63" spans="1:20" s="55" customFormat="1" ht="9">
      <c r="A63" s="54"/>
      <c r="B63" s="248" t="s">
        <v>13</v>
      </c>
      <c r="C63" s="234">
        <v>36040.980000000003</v>
      </c>
      <c r="D63" s="234">
        <v>32219.54</v>
      </c>
      <c r="E63" s="234">
        <v>36393.75</v>
      </c>
      <c r="F63" s="234">
        <v>40331.129999999997</v>
      </c>
      <c r="G63" s="234">
        <v>35334.76</v>
      </c>
      <c r="H63" s="234"/>
      <c r="I63" s="234"/>
      <c r="J63" s="234"/>
      <c r="K63" s="234"/>
      <c r="L63" s="234"/>
      <c r="M63" s="234"/>
      <c r="N63" s="234"/>
      <c r="O63" s="234">
        <v>35991.370000000003</v>
      </c>
      <c r="P63" s="249">
        <v>65.069999999999993</v>
      </c>
      <c r="Q63" s="78"/>
      <c r="R63" s="65"/>
    </row>
    <row r="64" spans="1:20" s="55" customFormat="1" ht="9">
      <c r="A64" s="54"/>
      <c r="B64" s="236" t="s">
        <v>14</v>
      </c>
      <c r="C64" s="41">
        <v>30122.03</v>
      </c>
      <c r="D64" s="41">
        <v>25819.1</v>
      </c>
      <c r="E64" s="41">
        <v>31939.89</v>
      </c>
      <c r="F64" s="41">
        <v>36355.32</v>
      </c>
      <c r="G64" s="41">
        <v>30549.61</v>
      </c>
      <c r="H64" s="41"/>
      <c r="I64" s="41"/>
      <c r="J64" s="41"/>
      <c r="K64" s="41"/>
      <c r="L64" s="41"/>
      <c r="M64" s="41"/>
      <c r="N64" s="41"/>
      <c r="O64" s="41">
        <v>30494.69</v>
      </c>
      <c r="P64" s="250">
        <v>55.13</v>
      </c>
      <c r="Q64" s="78"/>
      <c r="R64" s="65"/>
    </row>
    <row r="65" spans="1:18" s="55" customFormat="1" ht="9">
      <c r="A65" s="54"/>
      <c r="B65" s="248" t="s">
        <v>38</v>
      </c>
      <c r="C65" s="234">
        <v>35671.54</v>
      </c>
      <c r="D65" s="234">
        <v>31744.75</v>
      </c>
      <c r="E65" s="234">
        <v>36335.35</v>
      </c>
      <c r="F65" s="234">
        <v>37500.11</v>
      </c>
      <c r="G65" s="234">
        <v>37247.18</v>
      </c>
      <c r="H65" s="234"/>
      <c r="I65" s="234"/>
      <c r="J65" s="234"/>
      <c r="K65" s="234"/>
      <c r="L65" s="234"/>
      <c r="M65" s="234"/>
      <c r="N65" s="234"/>
      <c r="O65" s="234">
        <v>35613.800000000003</v>
      </c>
      <c r="P65" s="249">
        <v>64.44</v>
      </c>
      <c r="Q65" s="78"/>
      <c r="R65" s="65"/>
    </row>
    <row r="66" spans="1:18" s="55" customFormat="1" ht="9">
      <c r="A66" s="54"/>
      <c r="B66" s="236" t="s">
        <v>147</v>
      </c>
      <c r="C66" s="41">
        <v>21830.799999999999</v>
      </c>
      <c r="D66" s="41">
        <v>20821.55</v>
      </c>
      <c r="E66" s="41">
        <v>27243.14</v>
      </c>
      <c r="F66" s="41">
        <v>22286.19</v>
      </c>
      <c r="G66" s="41">
        <v>29714.99</v>
      </c>
      <c r="H66" s="41"/>
      <c r="I66" s="41"/>
      <c r="J66" s="41"/>
      <c r="K66" s="41"/>
      <c r="L66" s="41"/>
      <c r="M66" s="41"/>
      <c r="N66" s="41"/>
      <c r="O66" s="41">
        <v>23951.27</v>
      </c>
      <c r="P66" s="250">
        <v>43.3</v>
      </c>
      <c r="Q66" s="78"/>
      <c r="R66" s="65"/>
    </row>
    <row r="67" spans="1:18" s="55" customFormat="1" ht="9">
      <c r="A67" s="54"/>
      <c r="B67" s="248" t="s">
        <v>145</v>
      </c>
      <c r="C67" s="234">
        <v>24655.73</v>
      </c>
      <c r="D67" s="234">
        <v>22692.49</v>
      </c>
      <c r="E67" s="234">
        <v>27488.53</v>
      </c>
      <c r="F67" s="234">
        <v>25790.03</v>
      </c>
      <c r="G67" s="234">
        <v>26691.040000000001</v>
      </c>
      <c r="H67" s="234"/>
      <c r="I67" s="234"/>
      <c r="J67" s="234"/>
      <c r="K67" s="234"/>
      <c r="L67" s="234"/>
      <c r="M67" s="234"/>
      <c r="N67" s="234"/>
      <c r="O67" s="234">
        <v>25470.400000000001</v>
      </c>
      <c r="P67" s="249">
        <v>46.05</v>
      </c>
      <c r="Q67" s="78"/>
      <c r="R67" s="65"/>
    </row>
    <row r="68" spans="1:18" s="55" customFormat="1" ht="9">
      <c r="A68" s="54"/>
      <c r="B68" s="236" t="s">
        <v>15</v>
      </c>
      <c r="C68" s="41">
        <v>33476.620000000003</v>
      </c>
      <c r="D68" s="41">
        <v>34897.69</v>
      </c>
      <c r="E68" s="41">
        <v>37232.230000000003</v>
      </c>
      <c r="F68" s="41">
        <v>38935.519999999997</v>
      </c>
      <c r="G68" s="41">
        <v>33962.980000000003</v>
      </c>
      <c r="H68" s="41"/>
      <c r="I68" s="41"/>
      <c r="J68" s="41"/>
      <c r="K68" s="41"/>
      <c r="L68" s="41"/>
      <c r="M68" s="41"/>
      <c r="N68" s="41"/>
      <c r="O68" s="41">
        <v>35626</v>
      </c>
      <c r="P68" s="250">
        <v>64.41</v>
      </c>
      <c r="Q68" s="78"/>
      <c r="R68" s="65"/>
    </row>
    <row r="69" spans="1:18" s="55" customFormat="1" ht="9">
      <c r="A69" s="54"/>
      <c r="B69" s="90" t="s">
        <v>28</v>
      </c>
      <c r="C69" s="90">
        <v>43648.67</v>
      </c>
      <c r="D69" s="90">
        <v>40693.120000000003</v>
      </c>
      <c r="E69" s="90">
        <v>49008.31</v>
      </c>
      <c r="F69" s="90">
        <v>48421.21</v>
      </c>
      <c r="G69" s="90">
        <v>48943.1</v>
      </c>
      <c r="H69" s="90"/>
      <c r="I69" s="90"/>
      <c r="J69" s="90"/>
      <c r="K69" s="90"/>
      <c r="L69" s="90"/>
      <c r="M69" s="90"/>
      <c r="N69" s="90"/>
      <c r="O69" s="90">
        <v>46101.89</v>
      </c>
      <c r="P69" s="110">
        <v>83.36</v>
      </c>
      <c r="Q69" s="78"/>
      <c r="R69" s="65"/>
    </row>
    <row r="70" spans="1:18" s="55" customFormat="1" ht="9">
      <c r="A70" s="54"/>
      <c r="B70" s="90" t="s">
        <v>29</v>
      </c>
      <c r="C70" s="110">
        <f>C69/C71</f>
        <v>81.277967608012091</v>
      </c>
      <c r="D70" s="110">
        <f>D69/D71</f>
        <v>73.39916325236716</v>
      </c>
      <c r="E70" s="110">
        <f>E69/E71</f>
        <v>86.918310641844954</v>
      </c>
      <c r="F70" s="110">
        <f>F69/F71</f>
        <v>87.301901873884944</v>
      </c>
      <c r="G70" s="110">
        <f>G69/G71</f>
        <v>88.12193690336008</v>
      </c>
      <c r="H70" s="110"/>
      <c r="I70" s="110"/>
      <c r="J70" s="110"/>
      <c r="K70" s="110"/>
      <c r="L70" s="110"/>
      <c r="M70" s="110"/>
      <c r="N70" s="110"/>
      <c r="O70" s="110">
        <v>83.36</v>
      </c>
      <c r="P70" s="90"/>
      <c r="Q70" s="78"/>
      <c r="R70" s="65"/>
    </row>
    <row r="71" spans="1:18" s="55" customFormat="1" ht="9">
      <c r="A71" s="54"/>
      <c r="B71" s="90" t="s">
        <v>30</v>
      </c>
      <c r="C71" s="106">
        <f>C48</f>
        <v>537.02954545454543</v>
      </c>
      <c r="D71" s="106">
        <f t="shared" ref="D71:N71" si="5">D48</f>
        <v>554.4085</v>
      </c>
      <c r="E71" s="106">
        <f t="shared" si="5"/>
        <v>563.84333333333336</v>
      </c>
      <c r="F71" s="106">
        <f t="shared" si="5"/>
        <v>554.6409523809524</v>
      </c>
      <c r="G71" s="106">
        <f t="shared" si="5"/>
        <v>555.40200000000004</v>
      </c>
      <c r="H71" s="106">
        <f t="shared" si="5"/>
        <v>0</v>
      </c>
      <c r="I71" s="106">
        <f t="shared" si="5"/>
        <v>0</v>
      </c>
      <c r="J71" s="106">
        <f t="shared" si="5"/>
        <v>0</v>
      </c>
      <c r="K71" s="106">
        <f t="shared" si="5"/>
        <v>0</v>
      </c>
      <c r="L71" s="106">
        <f t="shared" si="5"/>
        <v>0</v>
      </c>
      <c r="M71" s="106">
        <f t="shared" si="5"/>
        <v>0</v>
      </c>
      <c r="N71" s="106">
        <f t="shared" si="5"/>
        <v>0</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zoomScale="130" zoomScaleNormal="130" workbookViewId="0">
      <selection activeCell="O48" sqref="O48"/>
    </sheetView>
  </sheetViews>
  <sheetFormatPr baseColWidth="10" defaultColWidth="11.42578125" defaultRowHeight="14.25"/>
  <cols>
    <col min="1" max="1" width="4.140625" style="50" customWidth="1"/>
    <col min="2" max="2" width="21.28515625" style="17" customWidth="1"/>
    <col min="3" max="7" width="11.85546875" style="17" bestFit="1" customWidth="1"/>
    <col min="8"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11" t="s">
        <v>24</v>
      </c>
      <c r="C9" s="45" t="s">
        <v>40</v>
      </c>
      <c r="D9" s="45" t="s">
        <v>41</v>
      </c>
      <c r="E9" s="45" t="s">
        <v>42</v>
      </c>
      <c r="F9" s="45" t="s">
        <v>43</v>
      </c>
      <c r="G9" s="228" t="s">
        <v>44</v>
      </c>
      <c r="H9" s="45" t="s">
        <v>45</v>
      </c>
      <c r="I9" s="45" t="s">
        <v>46</v>
      </c>
      <c r="J9" s="45" t="s">
        <v>47</v>
      </c>
      <c r="K9" s="45" t="s">
        <v>48</v>
      </c>
      <c r="L9" s="45" t="s">
        <v>73</v>
      </c>
      <c r="M9" s="45" t="s">
        <v>0</v>
      </c>
      <c r="N9" s="45" t="s">
        <v>1</v>
      </c>
      <c r="O9" s="45" t="s">
        <v>32</v>
      </c>
      <c r="P9" s="212" t="s">
        <v>33</v>
      </c>
      <c r="Q9" s="73"/>
    </row>
    <row r="10" spans="1:17" s="52" customFormat="1" ht="9" customHeight="1">
      <c r="A10" s="51"/>
      <c r="B10" s="213" t="s">
        <v>34</v>
      </c>
      <c r="C10" s="39">
        <v>9890565233</v>
      </c>
      <c r="D10" s="39">
        <v>8267177253</v>
      </c>
      <c r="E10" s="39">
        <v>9815403221</v>
      </c>
      <c r="F10" s="39">
        <v>9881940197</v>
      </c>
      <c r="G10" s="39">
        <v>10931776459</v>
      </c>
      <c r="H10" s="39"/>
      <c r="I10" s="39"/>
      <c r="J10" s="39"/>
      <c r="K10" s="39"/>
      <c r="L10" s="39"/>
      <c r="M10" s="39"/>
      <c r="N10" s="39"/>
      <c r="O10" s="81">
        <f>SUM(C10:N10)</f>
        <v>48786862363</v>
      </c>
      <c r="P10" s="219">
        <v>88236373.36999999</v>
      </c>
      <c r="Q10" s="73"/>
    </row>
    <row r="11" spans="1:17" s="52" customFormat="1" ht="9" customHeight="1">
      <c r="A11" s="51"/>
      <c r="B11" s="133" t="s">
        <v>3</v>
      </c>
      <c r="C11" s="113">
        <v>24603932056</v>
      </c>
      <c r="D11" s="113">
        <v>20524784694</v>
      </c>
      <c r="E11" s="113">
        <v>23745164935</v>
      </c>
      <c r="F11" s="113">
        <v>23610286406</v>
      </c>
      <c r="G11" s="113">
        <v>26895309987</v>
      </c>
      <c r="H11" s="113"/>
      <c r="I11" s="113"/>
      <c r="J11" s="113"/>
      <c r="K11" s="113"/>
      <c r="L11" s="113"/>
      <c r="M11" s="113"/>
      <c r="N11" s="113"/>
      <c r="O11" s="113">
        <f>SUM(C11:N11)</f>
        <v>119379478078</v>
      </c>
      <c r="P11" s="220">
        <v>215942499.80000001</v>
      </c>
      <c r="Q11" s="73"/>
    </row>
    <row r="12" spans="1:17" s="52" customFormat="1" ht="9" customHeight="1">
      <c r="A12" s="51"/>
      <c r="B12" s="214" t="s">
        <v>76</v>
      </c>
      <c r="C12" s="39">
        <v>7397412690</v>
      </c>
      <c r="D12" s="39">
        <v>6407890290</v>
      </c>
      <c r="E12" s="39">
        <v>7400423745</v>
      </c>
      <c r="F12" s="39">
        <v>7489454875</v>
      </c>
      <c r="G12" s="39">
        <v>8053158970</v>
      </c>
      <c r="H12" s="39"/>
      <c r="I12" s="39"/>
      <c r="J12" s="39"/>
      <c r="K12" s="39"/>
      <c r="L12" s="39"/>
      <c r="M12" s="39"/>
      <c r="N12" s="39"/>
      <c r="O12" s="81">
        <f t="shared" ref="O12:O25" si="0">SUM(C12:N12)</f>
        <v>36748340570</v>
      </c>
      <c r="P12" s="219">
        <v>66460658.570000008</v>
      </c>
      <c r="Q12" s="73"/>
    </row>
    <row r="13" spans="1:17" s="52" customFormat="1" ht="9" customHeight="1">
      <c r="A13" s="51"/>
      <c r="B13" s="133" t="s">
        <v>35</v>
      </c>
      <c r="C13" s="113">
        <v>5752026918</v>
      </c>
      <c r="D13" s="113">
        <v>6362029122</v>
      </c>
      <c r="E13" s="113">
        <v>4967477166</v>
      </c>
      <c r="F13" s="113">
        <v>4238245680</v>
      </c>
      <c r="G13" s="113">
        <v>4652201574</v>
      </c>
      <c r="H13" s="113"/>
      <c r="I13" s="113"/>
      <c r="J13" s="113"/>
      <c r="K13" s="113"/>
      <c r="L13" s="113"/>
      <c r="M13" s="113"/>
      <c r="N13" s="113"/>
      <c r="O13" s="113">
        <f t="shared" si="0"/>
        <v>25971980460</v>
      </c>
      <c r="P13" s="220">
        <v>47013896.890000001</v>
      </c>
      <c r="Q13" s="73"/>
    </row>
    <row r="14" spans="1:17" s="52" customFormat="1" ht="9" customHeight="1">
      <c r="A14" s="51"/>
      <c r="B14" s="213" t="s">
        <v>124</v>
      </c>
      <c r="C14" s="39">
        <v>24263742060</v>
      </c>
      <c r="D14" s="39">
        <v>20945700771</v>
      </c>
      <c r="E14" s="39">
        <v>24761129523</v>
      </c>
      <c r="F14" s="39">
        <v>29058376876</v>
      </c>
      <c r="G14" s="39">
        <v>32343026848</v>
      </c>
      <c r="H14" s="39"/>
      <c r="I14" s="39"/>
      <c r="J14" s="39"/>
      <c r="K14" s="39"/>
      <c r="L14" s="39"/>
      <c r="M14" s="39"/>
      <c r="N14" s="39"/>
      <c r="O14" s="81">
        <f t="shared" si="0"/>
        <v>131371976078</v>
      </c>
      <c r="P14" s="219">
        <v>237501441.70999998</v>
      </c>
      <c r="Q14" s="73"/>
    </row>
    <row r="15" spans="1:17" s="52" customFormat="1" ht="9" customHeight="1">
      <c r="A15" s="51"/>
      <c r="B15" s="133" t="s">
        <v>16</v>
      </c>
      <c r="C15" s="113">
        <v>68132884097</v>
      </c>
      <c r="D15" s="113">
        <v>60708644030</v>
      </c>
      <c r="E15" s="113">
        <v>70181119151</v>
      </c>
      <c r="F15" s="113">
        <v>63195209753</v>
      </c>
      <c r="G15" s="113">
        <v>76627579442</v>
      </c>
      <c r="H15" s="113"/>
      <c r="I15" s="113"/>
      <c r="J15" s="113"/>
      <c r="K15" s="113"/>
      <c r="L15" s="113"/>
      <c r="M15" s="113"/>
      <c r="N15" s="113"/>
      <c r="O15" s="113">
        <f t="shared" si="0"/>
        <v>338845436473</v>
      </c>
      <c r="P15" s="220">
        <v>612747460.25</v>
      </c>
      <c r="Q15" s="73"/>
    </row>
    <row r="16" spans="1:17" s="52" customFormat="1" ht="9" customHeight="1">
      <c r="A16" s="51"/>
      <c r="B16" s="213" t="s">
        <v>4</v>
      </c>
      <c r="C16" s="39">
        <v>5659379765</v>
      </c>
      <c r="D16" s="39">
        <v>4814818331</v>
      </c>
      <c r="E16" s="39">
        <v>4679823857</v>
      </c>
      <c r="F16" s="39">
        <v>4302764265</v>
      </c>
      <c r="G16" s="39">
        <v>4693846599</v>
      </c>
      <c r="H16" s="39"/>
      <c r="I16" s="39"/>
      <c r="J16" s="39"/>
      <c r="K16" s="39"/>
      <c r="L16" s="39"/>
      <c r="M16" s="39"/>
      <c r="N16" s="39"/>
      <c r="O16" s="81">
        <f t="shared" si="0"/>
        <v>24150632817</v>
      </c>
      <c r="P16" s="219">
        <v>43731779.040000007</v>
      </c>
      <c r="Q16" s="73"/>
    </row>
    <row r="17" spans="1:256" s="52" customFormat="1" ht="9" customHeight="1">
      <c r="A17" s="51"/>
      <c r="B17" s="133" t="s">
        <v>5</v>
      </c>
      <c r="C17" s="113">
        <v>10356783721</v>
      </c>
      <c r="D17" s="113">
        <v>10319720465</v>
      </c>
      <c r="E17" s="113">
        <v>12077258443</v>
      </c>
      <c r="F17" s="113">
        <v>12224009807</v>
      </c>
      <c r="G17" s="113">
        <v>13461789196</v>
      </c>
      <c r="H17" s="113"/>
      <c r="I17" s="113"/>
      <c r="J17" s="113"/>
      <c r="K17" s="113"/>
      <c r="L17" s="113"/>
      <c r="M17" s="113"/>
      <c r="N17" s="113"/>
      <c r="O17" s="113">
        <f t="shared" si="0"/>
        <v>58439561632</v>
      </c>
      <c r="P17" s="220">
        <v>105596193.14999999</v>
      </c>
      <c r="Q17" s="73"/>
    </row>
    <row r="18" spans="1:256" s="52" customFormat="1" ht="9" customHeight="1">
      <c r="A18" s="51"/>
      <c r="B18" s="253" t="s">
        <v>6</v>
      </c>
      <c r="C18" s="234">
        <v>34645816608</v>
      </c>
      <c r="D18" s="234">
        <v>30556533051</v>
      </c>
      <c r="E18" s="234">
        <v>36283228922</v>
      </c>
      <c r="F18" s="234">
        <v>35890575338</v>
      </c>
      <c r="G18" s="234">
        <v>42206995480</v>
      </c>
      <c r="H18" s="234"/>
      <c r="I18" s="234"/>
      <c r="J18" s="234"/>
      <c r="K18" s="234"/>
      <c r="L18" s="234"/>
      <c r="M18" s="234"/>
      <c r="N18" s="234"/>
      <c r="O18" s="234">
        <f t="shared" si="0"/>
        <v>179583149399</v>
      </c>
      <c r="P18" s="254">
        <v>324682360.08999997</v>
      </c>
      <c r="Q18" s="73"/>
    </row>
    <row r="19" spans="1:256" s="52" customFormat="1" ht="9" customHeight="1">
      <c r="A19" s="51"/>
      <c r="B19" s="251" t="s">
        <v>12</v>
      </c>
      <c r="C19" s="41">
        <v>3375553572</v>
      </c>
      <c r="D19" s="41">
        <v>3056277628</v>
      </c>
      <c r="E19" s="41">
        <v>3238527330</v>
      </c>
      <c r="F19" s="41">
        <v>3408198030</v>
      </c>
      <c r="G19" s="41">
        <v>4128669665</v>
      </c>
      <c r="H19" s="41"/>
      <c r="I19" s="41"/>
      <c r="J19" s="41"/>
      <c r="K19" s="41"/>
      <c r="L19" s="41"/>
      <c r="M19" s="41"/>
      <c r="N19" s="41"/>
      <c r="O19" s="237">
        <f t="shared" si="0"/>
        <v>17207226225</v>
      </c>
      <c r="P19" s="252">
        <v>31120480.919999998</v>
      </c>
      <c r="Q19" s="73"/>
    </row>
    <row r="20" spans="1:256" s="52" customFormat="1" ht="9" customHeight="1">
      <c r="A20" s="51"/>
      <c r="B20" s="253" t="s">
        <v>13</v>
      </c>
      <c r="C20" s="234">
        <v>20674293605</v>
      </c>
      <c r="D20" s="234">
        <v>19726944790</v>
      </c>
      <c r="E20" s="234">
        <v>23433817740</v>
      </c>
      <c r="F20" s="234">
        <v>22336836420</v>
      </c>
      <c r="G20" s="234">
        <v>24849072735</v>
      </c>
      <c r="H20" s="234"/>
      <c r="I20" s="234"/>
      <c r="J20" s="234"/>
      <c r="K20" s="234"/>
      <c r="L20" s="234"/>
      <c r="M20" s="234"/>
      <c r="N20" s="234"/>
      <c r="O20" s="234">
        <f t="shared" si="0"/>
        <v>111020965290</v>
      </c>
      <c r="P20" s="254">
        <v>200653634.19</v>
      </c>
      <c r="Q20" s="73"/>
    </row>
    <row r="21" spans="1:256" s="52" customFormat="1" ht="9" customHeight="1">
      <c r="A21" s="51"/>
      <c r="B21" s="251" t="s">
        <v>14</v>
      </c>
      <c r="C21" s="41">
        <v>10674484370</v>
      </c>
      <c r="D21" s="41">
        <v>11976737800</v>
      </c>
      <c r="E21" s="41">
        <v>12168420470</v>
      </c>
      <c r="F21" s="41">
        <v>11974944170</v>
      </c>
      <c r="G21" s="41">
        <v>12846072320</v>
      </c>
      <c r="H21" s="41"/>
      <c r="I21" s="41"/>
      <c r="J21" s="41"/>
      <c r="K21" s="41"/>
      <c r="L21" s="41"/>
      <c r="M21" s="41"/>
      <c r="N21" s="41"/>
      <c r="O21" s="237">
        <f t="shared" si="0"/>
        <v>59640659130</v>
      </c>
      <c r="P21" s="252">
        <v>107780609.59</v>
      </c>
      <c r="Q21" s="73"/>
    </row>
    <row r="22" spans="1:256" s="52" customFormat="1" ht="9" customHeight="1">
      <c r="A22" s="51"/>
      <c r="B22" s="253" t="s">
        <v>38</v>
      </c>
      <c r="C22" s="234">
        <v>6786149445</v>
      </c>
      <c r="D22" s="234">
        <v>6046784147</v>
      </c>
      <c r="E22" s="234">
        <v>6137058653</v>
      </c>
      <c r="F22" s="234">
        <v>6084422480</v>
      </c>
      <c r="G22" s="234">
        <v>6890062742</v>
      </c>
      <c r="H22" s="234"/>
      <c r="I22" s="234"/>
      <c r="J22" s="234"/>
      <c r="K22" s="234"/>
      <c r="L22" s="234"/>
      <c r="M22" s="234"/>
      <c r="N22" s="234"/>
      <c r="O22" s="234">
        <f t="shared" si="0"/>
        <v>31944477467</v>
      </c>
      <c r="P22" s="254">
        <v>57803080.310000002</v>
      </c>
      <c r="Q22" s="73"/>
    </row>
    <row r="23" spans="1:256" s="52" customFormat="1" ht="9" customHeight="1">
      <c r="A23" s="51"/>
      <c r="B23" s="251" t="s">
        <v>147</v>
      </c>
      <c r="C23" s="41">
        <v>2221210068</v>
      </c>
      <c r="D23" s="41">
        <v>2625498605</v>
      </c>
      <c r="E23" s="41">
        <v>2143100602</v>
      </c>
      <c r="F23" s="41">
        <v>1830772315</v>
      </c>
      <c r="G23" s="41">
        <v>2181787316</v>
      </c>
      <c r="H23" s="41"/>
      <c r="I23" s="41"/>
      <c r="J23" s="41"/>
      <c r="K23" s="41"/>
      <c r="L23" s="41"/>
      <c r="M23" s="41"/>
      <c r="N23" s="41"/>
      <c r="O23" s="237">
        <f t="shared" si="0"/>
        <v>11002368906</v>
      </c>
      <c r="P23" s="252">
        <v>19901786.050000001</v>
      </c>
      <c r="Q23" s="73"/>
    </row>
    <row r="24" spans="1:256" s="52" customFormat="1" ht="9" customHeight="1">
      <c r="A24" s="51"/>
      <c r="B24" s="253" t="s">
        <v>145</v>
      </c>
      <c r="C24" s="234">
        <v>3994903190</v>
      </c>
      <c r="D24" s="234">
        <v>3822636590</v>
      </c>
      <c r="E24" s="234">
        <v>4334599490</v>
      </c>
      <c r="F24" s="234">
        <v>4538517700</v>
      </c>
      <c r="G24" s="234">
        <v>4854180700</v>
      </c>
      <c r="H24" s="234"/>
      <c r="I24" s="234"/>
      <c r="J24" s="234"/>
      <c r="K24" s="234"/>
      <c r="L24" s="234"/>
      <c r="M24" s="234"/>
      <c r="N24" s="234"/>
      <c r="O24" s="234">
        <f t="shared" si="0"/>
        <v>21544837670</v>
      </c>
      <c r="P24" s="254">
        <v>38944210.549999997</v>
      </c>
      <c r="Q24" s="73"/>
    </row>
    <row r="25" spans="1:256" s="52" customFormat="1" ht="9" customHeight="1">
      <c r="A25" s="51"/>
      <c r="B25" s="251" t="s">
        <v>15</v>
      </c>
      <c r="C25" s="41">
        <v>14312312315</v>
      </c>
      <c r="D25" s="41">
        <v>12547630990</v>
      </c>
      <c r="E25" s="41">
        <v>15016100875</v>
      </c>
      <c r="F25" s="41">
        <v>14869125400</v>
      </c>
      <c r="G25" s="41">
        <v>16032133330</v>
      </c>
      <c r="H25" s="41"/>
      <c r="I25" s="41"/>
      <c r="J25" s="41"/>
      <c r="K25" s="41"/>
      <c r="L25" s="41"/>
      <c r="M25" s="41"/>
      <c r="N25" s="41"/>
      <c r="O25" s="237">
        <f t="shared" si="0"/>
        <v>72777302910</v>
      </c>
      <c r="P25" s="252">
        <v>131589418.19</v>
      </c>
      <c r="Q25" s="73"/>
    </row>
    <row r="26" spans="1:256" s="52" customFormat="1" ht="9" customHeight="1">
      <c r="A26" s="51"/>
      <c r="B26" s="221" t="s">
        <v>7</v>
      </c>
      <c r="C26" s="145">
        <f t="shared" ref="C26:N26" si="1">SUM(C10:C25)</f>
        <v>252741449713</v>
      </c>
      <c r="D26" s="145">
        <f t="shared" si="1"/>
        <v>228709808557</v>
      </c>
      <c r="E26" s="145">
        <f t="shared" si="1"/>
        <v>260382654123</v>
      </c>
      <c r="F26" s="145">
        <f t="shared" si="1"/>
        <v>254933679712</v>
      </c>
      <c r="G26" s="145">
        <f t="shared" si="1"/>
        <v>291647663363</v>
      </c>
      <c r="H26" s="145">
        <f t="shared" si="1"/>
        <v>0</v>
      </c>
      <c r="I26" s="145">
        <f t="shared" si="1"/>
        <v>0</v>
      </c>
      <c r="J26" s="145">
        <f t="shared" si="1"/>
        <v>0</v>
      </c>
      <c r="K26" s="145">
        <f t="shared" si="1"/>
        <v>0</v>
      </c>
      <c r="L26" s="145">
        <f t="shared" si="1"/>
        <v>0</v>
      </c>
      <c r="M26" s="145">
        <f t="shared" si="1"/>
        <v>0</v>
      </c>
      <c r="N26" s="145">
        <f t="shared" si="1"/>
        <v>0</v>
      </c>
      <c r="O26" s="145">
        <f>SUM(C26:N26)</f>
        <v>1288415255468</v>
      </c>
      <c r="P26" s="222">
        <f>SUM(P10:P25)</f>
        <v>2329705882.6700001</v>
      </c>
      <c r="Q26" s="73"/>
    </row>
    <row r="27" spans="1:256" s="55" customFormat="1" ht="18" customHeight="1">
      <c r="A27" s="54"/>
      <c r="B27" s="221" t="s">
        <v>8</v>
      </c>
      <c r="C27" s="145">
        <f t="shared" ref="C27:G27" si="2">ROUND(C26/C28,2)</f>
        <v>470628575.00999999</v>
      </c>
      <c r="D27" s="145">
        <f t="shared" si="2"/>
        <v>412529404.86000001</v>
      </c>
      <c r="E27" s="145">
        <f t="shared" si="2"/>
        <v>461799650.24000001</v>
      </c>
      <c r="F27" s="145">
        <f t="shared" si="2"/>
        <v>459637317.82999998</v>
      </c>
      <c r="G27" s="145">
        <f t="shared" si="2"/>
        <v>525110934.72000003</v>
      </c>
      <c r="H27" s="145"/>
      <c r="I27" s="145"/>
      <c r="J27" s="145"/>
      <c r="K27" s="145"/>
      <c r="L27" s="145"/>
      <c r="M27" s="145"/>
      <c r="N27" s="145"/>
      <c r="O27" s="145">
        <f>SUM(C27:N27)</f>
        <v>2329705882.6599998</v>
      </c>
      <c r="P27" s="222"/>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23" t="s">
        <v>30</v>
      </c>
      <c r="C28" s="224">
        <f>Visitas!C48</f>
        <v>537.02954545454543</v>
      </c>
      <c r="D28" s="224">
        <f>Visitas!D48</f>
        <v>554.4085</v>
      </c>
      <c r="E28" s="224">
        <f>Visitas!E48</f>
        <v>563.84333333333336</v>
      </c>
      <c r="F28" s="224">
        <f>Visitas!F48</f>
        <v>554.6409523809524</v>
      </c>
      <c r="G28" s="224">
        <f>Visitas!G48</f>
        <v>555.40200000000004</v>
      </c>
      <c r="H28" s="224">
        <f>Visitas!H48</f>
        <v>0</v>
      </c>
      <c r="I28" s="224">
        <f>Visitas!I48</f>
        <v>0</v>
      </c>
      <c r="J28" s="224">
        <f>Visitas!J48</f>
        <v>0</v>
      </c>
      <c r="K28" s="224">
        <f>Visitas!K48</f>
        <v>0</v>
      </c>
      <c r="L28" s="224">
        <f>Visitas!L48</f>
        <v>0</v>
      </c>
      <c r="M28" s="224">
        <f>Visitas!M48</f>
        <v>0</v>
      </c>
      <c r="N28" s="224">
        <f>Visitas!N48</f>
        <v>0</v>
      </c>
      <c r="O28" s="225"/>
      <c r="P28" s="226"/>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150</v>
      </c>
      <c r="C30" s="292"/>
      <c r="D30" s="292"/>
      <c r="E30" s="292"/>
      <c r="F30" s="292"/>
      <c r="G30" s="292"/>
      <c r="H30" s="292"/>
      <c r="I30" s="292"/>
      <c r="J30" s="292"/>
      <c r="K30" s="292"/>
      <c r="L30" s="292"/>
      <c r="M30" s="292"/>
      <c r="N30" s="292"/>
      <c r="O30" s="292"/>
      <c r="P30" s="293"/>
      <c r="R30" s="57"/>
    </row>
    <row r="31" spans="1:256" s="52" customFormat="1" ht="22.5" customHeight="1">
      <c r="A31" s="51"/>
      <c r="B31" s="211" t="s">
        <v>24</v>
      </c>
      <c r="C31" s="45" t="s">
        <v>40</v>
      </c>
      <c r="D31" s="45" t="s">
        <v>41</v>
      </c>
      <c r="E31" s="45" t="s">
        <v>42</v>
      </c>
      <c r="F31" s="45" t="s">
        <v>43</v>
      </c>
      <c r="G31" s="228" t="s">
        <v>44</v>
      </c>
      <c r="H31" s="45" t="s">
        <v>45</v>
      </c>
      <c r="I31" s="45" t="s">
        <v>46</v>
      </c>
      <c r="J31" s="45" t="s">
        <v>47</v>
      </c>
      <c r="K31" s="45" t="s">
        <v>48</v>
      </c>
      <c r="L31" s="45" t="s">
        <v>73</v>
      </c>
      <c r="M31" s="45" t="s">
        <v>0</v>
      </c>
      <c r="N31" s="45" t="s">
        <v>1</v>
      </c>
      <c r="O31" s="228" t="s">
        <v>25</v>
      </c>
      <c r="P31" s="228" t="s">
        <v>152</v>
      </c>
      <c r="Q31" s="16"/>
      <c r="R31" s="210"/>
    </row>
    <row r="32" spans="1:256" s="52" customFormat="1" ht="9" customHeight="1">
      <c r="A32" s="51"/>
      <c r="B32" s="213" t="s">
        <v>34</v>
      </c>
      <c r="C32" s="107">
        <v>0.92810000000000004</v>
      </c>
      <c r="D32" s="107">
        <v>0.92989999999999995</v>
      </c>
      <c r="E32" s="107">
        <v>0.9264</v>
      </c>
      <c r="F32" s="107">
        <v>0.92820000000000003</v>
      </c>
      <c r="G32" s="107">
        <v>0.93089999999999995</v>
      </c>
      <c r="H32" s="107"/>
      <c r="I32" s="107"/>
      <c r="J32" s="107"/>
      <c r="K32" s="107"/>
      <c r="L32" s="107"/>
      <c r="M32" s="107"/>
      <c r="N32" s="107"/>
      <c r="O32" s="107">
        <v>0.92869999999999997</v>
      </c>
      <c r="P32" s="107">
        <v>0.93059999999999998</v>
      </c>
      <c r="Q32" s="16"/>
      <c r="R32" s="209"/>
    </row>
    <row r="33" spans="1:19" s="52" customFormat="1" ht="9" customHeight="1">
      <c r="A33" s="51"/>
      <c r="B33" s="133" t="s">
        <v>3</v>
      </c>
      <c r="C33" s="108">
        <v>0.93459999999999999</v>
      </c>
      <c r="D33" s="108">
        <v>0.93689999999999996</v>
      </c>
      <c r="E33" s="108">
        <v>0.93130000000000002</v>
      </c>
      <c r="F33" s="108">
        <v>0.93859999999999999</v>
      </c>
      <c r="G33" s="108">
        <v>0.93500000000000005</v>
      </c>
      <c r="H33" s="108"/>
      <c r="I33" s="108"/>
      <c r="J33" s="108"/>
      <c r="K33" s="108"/>
      <c r="L33" s="108"/>
      <c r="M33" s="108"/>
      <c r="N33" s="108"/>
      <c r="O33" s="108">
        <v>0.93520000000000003</v>
      </c>
      <c r="P33" s="108">
        <v>0.93320000000000003</v>
      </c>
      <c r="R33" s="109"/>
      <c r="S33" s="109"/>
    </row>
    <row r="34" spans="1:19" s="52" customFormat="1" ht="9" customHeight="1">
      <c r="A34" s="51"/>
      <c r="B34" s="214" t="s">
        <v>76</v>
      </c>
      <c r="C34" s="107">
        <v>0.93020000000000003</v>
      </c>
      <c r="D34" s="107">
        <v>0.92569999999999997</v>
      </c>
      <c r="E34" s="107">
        <v>0.92749999999999999</v>
      </c>
      <c r="F34" s="107">
        <v>0.93120000000000003</v>
      </c>
      <c r="G34" s="107">
        <v>0.92649999999999999</v>
      </c>
      <c r="H34" s="107"/>
      <c r="I34" s="107"/>
      <c r="J34" s="107"/>
      <c r="K34" s="107"/>
      <c r="L34" s="107"/>
      <c r="M34" s="107"/>
      <c r="N34" s="107"/>
      <c r="O34" s="107">
        <v>0.92830000000000001</v>
      </c>
      <c r="P34" s="107">
        <v>0.92700000000000005</v>
      </c>
      <c r="R34" s="109"/>
      <c r="S34" s="109"/>
    </row>
    <row r="35" spans="1:19" s="52" customFormat="1" ht="9" customHeight="1">
      <c r="A35" s="51"/>
      <c r="B35" s="133" t="s">
        <v>35</v>
      </c>
      <c r="C35" s="108">
        <v>0.92969999999999997</v>
      </c>
      <c r="D35" s="108">
        <v>0.92279999999999995</v>
      </c>
      <c r="E35" s="108">
        <v>0.92800000000000005</v>
      </c>
      <c r="F35" s="108">
        <v>0.92810000000000004</v>
      </c>
      <c r="G35" s="108">
        <v>0.92630000000000001</v>
      </c>
      <c r="H35" s="108"/>
      <c r="I35" s="108"/>
      <c r="J35" s="108"/>
      <c r="K35" s="108"/>
      <c r="L35" s="108"/>
      <c r="M35" s="108"/>
      <c r="N35" s="108"/>
      <c r="O35" s="108">
        <v>0.92679999999999996</v>
      </c>
      <c r="P35" s="108">
        <v>0.92810000000000004</v>
      </c>
      <c r="R35" s="109"/>
      <c r="S35" s="109"/>
    </row>
    <row r="36" spans="1:19" s="52" customFormat="1" ht="9" customHeight="1">
      <c r="A36" s="51"/>
      <c r="B36" s="213" t="s">
        <v>124</v>
      </c>
      <c r="C36" s="107">
        <v>0.9345</v>
      </c>
      <c r="D36" s="107">
        <v>0.93730000000000002</v>
      </c>
      <c r="E36" s="173">
        <v>0.93659999999999999</v>
      </c>
      <c r="F36" s="107">
        <v>0.94469999999999998</v>
      </c>
      <c r="G36" s="107">
        <v>0.93889999999999996</v>
      </c>
      <c r="H36" s="107"/>
      <c r="I36" s="107"/>
      <c r="J36" s="107"/>
      <c r="K36" s="107"/>
      <c r="L36" s="107"/>
      <c r="M36" s="107"/>
      <c r="N36" s="107"/>
      <c r="O36" s="107">
        <v>0.93869999999999998</v>
      </c>
      <c r="P36" s="107">
        <v>0.93840000000000001</v>
      </c>
      <c r="R36" s="109"/>
      <c r="S36" s="109"/>
    </row>
    <row r="37" spans="1:19" s="52" customFormat="1" ht="9" customHeight="1">
      <c r="A37" s="51"/>
      <c r="B37" s="133" t="s">
        <v>16</v>
      </c>
      <c r="C37" s="108">
        <v>0.93479999999999996</v>
      </c>
      <c r="D37" s="108">
        <v>0.93530000000000002</v>
      </c>
      <c r="E37" s="148">
        <v>0.93500000000000005</v>
      </c>
      <c r="F37" s="148">
        <v>0.93320000000000003</v>
      </c>
      <c r="G37" s="148">
        <v>0.93330000000000002</v>
      </c>
      <c r="H37" s="108"/>
      <c r="I37" s="108"/>
      <c r="J37" s="108"/>
      <c r="K37" s="108"/>
      <c r="L37" s="108"/>
      <c r="M37" s="108"/>
      <c r="N37" s="108"/>
      <c r="O37" s="108">
        <v>0.93430000000000002</v>
      </c>
      <c r="P37" s="108">
        <v>0.9375</v>
      </c>
      <c r="R37" s="109"/>
      <c r="S37" s="109"/>
    </row>
    <row r="38" spans="1:19" s="52" customFormat="1" ht="9" customHeight="1">
      <c r="A38" s="51"/>
      <c r="B38" s="213" t="s">
        <v>4</v>
      </c>
      <c r="C38" s="107">
        <v>0.9325</v>
      </c>
      <c r="D38" s="107">
        <v>0.93230000000000002</v>
      </c>
      <c r="E38" s="107">
        <v>0.93089999999999995</v>
      </c>
      <c r="F38" s="107">
        <v>0.93989999999999996</v>
      </c>
      <c r="G38" s="107">
        <v>0.92920000000000003</v>
      </c>
      <c r="H38" s="107"/>
      <c r="I38" s="107"/>
      <c r="J38" s="107"/>
      <c r="K38" s="107"/>
      <c r="L38" s="107"/>
      <c r="M38" s="107"/>
      <c r="N38" s="107"/>
      <c r="O38" s="107">
        <v>0.93279999999999996</v>
      </c>
      <c r="P38" s="107">
        <v>0.9304</v>
      </c>
      <c r="R38" s="109"/>
      <c r="S38" s="109"/>
    </row>
    <row r="39" spans="1:19" s="52" customFormat="1" ht="9" customHeight="1">
      <c r="A39" s="51"/>
      <c r="B39" s="133" t="s">
        <v>5</v>
      </c>
      <c r="C39" s="108">
        <v>0.93069999999999997</v>
      </c>
      <c r="D39" s="108">
        <v>0.93140000000000001</v>
      </c>
      <c r="E39" s="148">
        <v>0.93679999999999997</v>
      </c>
      <c r="F39" s="148">
        <v>0.93730000000000002</v>
      </c>
      <c r="G39" s="148">
        <v>0.93600000000000005</v>
      </c>
      <c r="H39" s="148"/>
      <c r="I39" s="108"/>
      <c r="J39" s="108"/>
      <c r="K39" s="108"/>
      <c r="L39" s="108"/>
      <c r="M39" s="108"/>
      <c r="N39" s="108"/>
      <c r="O39" s="108">
        <v>0.93469999999999998</v>
      </c>
      <c r="P39" s="108">
        <v>0.93600000000000005</v>
      </c>
      <c r="R39" s="109"/>
      <c r="S39" s="109"/>
    </row>
    <row r="40" spans="1:19" s="52" customFormat="1" ht="9" customHeight="1">
      <c r="A40" s="51"/>
      <c r="B40" s="253" t="s">
        <v>6</v>
      </c>
      <c r="C40" s="107">
        <v>0.9365</v>
      </c>
      <c r="D40" s="107">
        <v>0.9385</v>
      </c>
      <c r="E40" s="235">
        <v>0.94259999999999999</v>
      </c>
      <c r="F40" s="235">
        <v>0.93679999999999997</v>
      </c>
      <c r="G40" s="235">
        <v>0.93889999999999996</v>
      </c>
      <c r="H40" s="107"/>
      <c r="I40" s="107"/>
      <c r="J40" s="107"/>
      <c r="K40" s="107"/>
      <c r="L40" s="107"/>
      <c r="M40" s="107"/>
      <c r="N40" s="107"/>
      <c r="O40" s="107">
        <v>0.93869999999999998</v>
      </c>
      <c r="P40" s="107">
        <v>0.93740000000000001</v>
      </c>
      <c r="R40" s="109"/>
      <c r="S40" s="109"/>
    </row>
    <row r="41" spans="1:19" s="52" customFormat="1" ht="9" customHeight="1">
      <c r="A41" s="51"/>
      <c r="B41" s="251" t="s">
        <v>12</v>
      </c>
      <c r="C41" s="108">
        <v>0.93010000000000004</v>
      </c>
      <c r="D41" s="108">
        <v>0.92679999999999996</v>
      </c>
      <c r="E41" s="108">
        <v>0.92779999999999996</v>
      </c>
      <c r="F41" s="108">
        <v>0.93559999999999999</v>
      </c>
      <c r="G41" s="108">
        <v>0.92959999999999998</v>
      </c>
      <c r="H41" s="108"/>
      <c r="I41" s="108"/>
      <c r="J41" s="108"/>
      <c r="K41" s="108"/>
      <c r="L41" s="108"/>
      <c r="M41" s="108"/>
      <c r="N41" s="108"/>
      <c r="O41" s="108">
        <v>0.93</v>
      </c>
      <c r="P41" s="108">
        <v>0.93340000000000001</v>
      </c>
      <c r="R41" s="109"/>
      <c r="S41" s="109"/>
    </row>
    <row r="42" spans="1:19" s="52" customFormat="1" ht="9" customHeight="1">
      <c r="A42" s="51"/>
      <c r="B42" s="253" t="s">
        <v>13</v>
      </c>
      <c r="C42" s="107">
        <v>0.94010000000000005</v>
      </c>
      <c r="D42" s="107">
        <v>0.93830000000000002</v>
      </c>
      <c r="E42" s="107">
        <v>0.9425</v>
      </c>
      <c r="F42" s="107">
        <v>0.9385</v>
      </c>
      <c r="G42" s="107">
        <v>0.94030000000000002</v>
      </c>
      <c r="H42" s="107"/>
      <c r="I42" s="107"/>
      <c r="J42" s="107"/>
      <c r="K42" s="107"/>
      <c r="L42" s="107"/>
      <c r="M42" s="107"/>
      <c r="N42" s="107"/>
      <c r="O42" s="107">
        <v>0.94</v>
      </c>
      <c r="P42" s="107">
        <v>0.94020000000000004</v>
      </c>
      <c r="R42" s="109"/>
      <c r="S42" s="109"/>
    </row>
    <row r="43" spans="1:19" s="52" customFormat="1" ht="9" customHeight="1">
      <c r="A43" s="51"/>
      <c r="B43" s="251" t="s">
        <v>14</v>
      </c>
      <c r="C43" s="108">
        <v>0.93910000000000005</v>
      </c>
      <c r="D43" s="108">
        <v>0.93989999999999996</v>
      </c>
      <c r="E43" s="108">
        <v>0.94230000000000003</v>
      </c>
      <c r="F43" s="108">
        <v>0.94099999999999995</v>
      </c>
      <c r="G43" s="108">
        <v>0.9415</v>
      </c>
      <c r="H43" s="108"/>
      <c r="I43" s="108"/>
      <c r="J43" s="108"/>
      <c r="K43" s="108"/>
      <c r="L43" s="108"/>
      <c r="M43" s="108"/>
      <c r="N43" s="108"/>
      <c r="O43" s="108">
        <v>0.94079999999999997</v>
      </c>
      <c r="P43" s="108">
        <v>0.94110000000000005</v>
      </c>
      <c r="R43" s="109"/>
      <c r="S43" s="109"/>
    </row>
    <row r="44" spans="1:19" s="52" customFormat="1" ht="9" customHeight="1">
      <c r="A44" s="51"/>
      <c r="B44" s="253" t="s">
        <v>38</v>
      </c>
      <c r="C44" s="107">
        <v>0.93089999999999995</v>
      </c>
      <c r="D44" s="107">
        <v>0.93210000000000004</v>
      </c>
      <c r="E44" s="107">
        <v>0.92820000000000003</v>
      </c>
      <c r="F44" s="107">
        <v>0.92979999999999996</v>
      </c>
      <c r="G44" s="107">
        <v>0.93369999999999997</v>
      </c>
      <c r="H44" s="107"/>
      <c r="I44" s="107"/>
      <c r="J44" s="107"/>
      <c r="K44" s="107"/>
      <c r="L44" s="107"/>
      <c r="M44" s="107"/>
      <c r="N44" s="107"/>
      <c r="O44" s="107">
        <v>0.93100000000000005</v>
      </c>
      <c r="P44" s="107">
        <v>0.93230000000000002</v>
      </c>
      <c r="R44" s="109"/>
      <c r="S44" s="109"/>
    </row>
    <row r="45" spans="1:19" s="52" customFormat="1" ht="9" customHeight="1">
      <c r="A45" s="51"/>
      <c r="B45" s="251" t="s">
        <v>147</v>
      </c>
      <c r="C45" s="108">
        <v>0.92869999999999997</v>
      </c>
      <c r="D45" s="108">
        <v>0.9304</v>
      </c>
      <c r="E45" s="108">
        <v>0.92479999999999996</v>
      </c>
      <c r="F45" s="108">
        <v>0.9405</v>
      </c>
      <c r="G45" s="108">
        <v>0.93340000000000001</v>
      </c>
      <c r="H45" s="108"/>
      <c r="I45" s="108"/>
      <c r="J45" s="108"/>
      <c r="K45" s="108"/>
      <c r="L45" s="108"/>
      <c r="M45" s="108"/>
      <c r="N45" s="108"/>
      <c r="O45" s="108">
        <v>0.93120000000000003</v>
      </c>
      <c r="P45" s="108">
        <v>0.92959999999999998</v>
      </c>
      <c r="R45" s="109"/>
      <c r="S45" s="109"/>
    </row>
    <row r="46" spans="1:19" s="52" customFormat="1" ht="9" customHeight="1">
      <c r="A46" s="51"/>
      <c r="B46" s="253" t="s">
        <v>145</v>
      </c>
      <c r="C46" s="107">
        <v>0.94430000000000003</v>
      </c>
      <c r="D46" s="107">
        <v>0.94540000000000002</v>
      </c>
      <c r="E46" s="107">
        <v>0.9425</v>
      </c>
      <c r="F46" s="107">
        <v>0.94899999999999995</v>
      </c>
      <c r="G46" s="107">
        <v>0.9415</v>
      </c>
      <c r="H46" s="107"/>
      <c r="I46" s="107"/>
      <c r="J46" s="107"/>
      <c r="K46" s="107"/>
      <c r="L46" s="107"/>
      <c r="M46" s="107"/>
      <c r="N46" s="107"/>
      <c r="O46" s="107">
        <v>0.94450000000000001</v>
      </c>
      <c r="P46" s="107">
        <v>0.94620000000000004</v>
      </c>
      <c r="R46" s="109"/>
      <c r="S46" s="109"/>
    </row>
    <row r="47" spans="1:19" s="52" customFormat="1" ht="9" customHeight="1">
      <c r="A47" s="51"/>
      <c r="B47" s="251" t="s">
        <v>15</v>
      </c>
      <c r="C47" s="108">
        <v>0.93010000000000004</v>
      </c>
      <c r="D47" s="108">
        <v>0.92759999999999998</v>
      </c>
      <c r="E47" s="108">
        <v>0.93030000000000002</v>
      </c>
      <c r="F47" s="108">
        <v>0.92800000000000005</v>
      </c>
      <c r="G47" s="108">
        <v>0.92830000000000001</v>
      </c>
      <c r="H47" s="108"/>
      <c r="I47" s="108"/>
      <c r="J47" s="108"/>
      <c r="K47" s="108"/>
      <c r="L47" s="108"/>
      <c r="M47" s="108"/>
      <c r="N47" s="108"/>
      <c r="O47" s="108">
        <v>0.92889999999999995</v>
      </c>
      <c r="P47" s="108">
        <v>0.92910000000000004</v>
      </c>
      <c r="R47" s="109"/>
      <c r="S47" s="109"/>
    </row>
    <row r="48" spans="1:19" s="52" customFormat="1" ht="9" customHeight="1">
      <c r="A48" s="51"/>
      <c r="B48" s="215" t="s">
        <v>2</v>
      </c>
      <c r="C48" s="111">
        <v>0.9345</v>
      </c>
      <c r="D48" s="111">
        <v>0.93500000000000005</v>
      </c>
      <c r="E48" s="130">
        <v>0.93579999999999997</v>
      </c>
      <c r="F48" s="130">
        <v>0.93630000000000002</v>
      </c>
      <c r="G48" s="130">
        <v>0.93530000000000002</v>
      </c>
      <c r="H48" s="130"/>
      <c r="I48" s="111"/>
      <c r="J48" s="111"/>
      <c r="K48" s="111"/>
      <c r="L48" s="111"/>
      <c r="M48" s="111"/>
      <c r="N48" s="111"/>
      <c r="O48" s="111">
        <v>0.93540000000000001</v>
      </c>
      <c r="P48" s="111">
        <v>0.93600000000000005</v>
      </c>
      <c r="R48" s="109"/>
      <c r="S48" s="109"/>
    </row>
    <row r="49" spans="1:23" s="52" customFormat="1" ht="9" customHeight="1">
      <c r="A49" s="51"/>
      <c r="B49" s="216" t="s">
        <v>26</v>
      </c>
      <c r="C49" s="217">
        <f t="shared" ref="C49:P49" si="3">MAX(C32:C47)</f>
        <v>0.94430000000000003</v>
      </c>
      <c r="D49" s="217">
        <f t="shared" si="3"/>
        <v>0.94540000000000002</v>
      </c>
      <c r="E49" s="217">
        <f t="shared" si="3"/>
        <v>0.94259999999999999</v>
      </c>
      <c r="F49" s="217">
        <f t="shared" si="3"/>
        <v>0.94899999999999995</v>
      </c>
      <c r="G49" s="217">
        <f t="shared" si="3"/>
        <v>0.9415</v>
      </c>
      <c r="H49" s="217">
        <f t="shared" si="3"/>
        <v>0</v>
      </c>
      <c r="I49" s="217">
        <f t="shared" si="3"/>
        <v>0</v>
      </c>
      <c r="J49" s="217">
        <f t="shared" si="3"/>
        <v>0</v>
      </c>
      <c r="K49" s="217">
        <f t="shared" si="3"/>
        <v>0</v>
      </c>
      <c r="L49" s="217">
        <f t="shared" si="3"/>
        <v>0</v>
      </c>
      <c r="M49" s="217">
        <f t="shared" si="3"/>
        <v>0</v>
      </c>
      <c r="N49" s="217">
        <f t="shared" si="3"/>
        <v>0</v>
      </c>
      <c r="O49" s="217">
        <f t="shared" si="3"/>
        <v>0.94450000000000001</v>
      </c>
      <c r="P49" s="218">
        <f t="shared" si="3"/>
        <v>0.94620000000000004</v>
      </c>
      <c r="R49" s="109"/>
      <c r="S49" s="109"/>
    </row>
    <row r="50" spans="1:23" s="52" customFormat="1" ht="18" customHeight="1">
      <c r="A50" s="51"/>
      <c r="B50" s="208" t="s">
        <v>151</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207"/>
    </row>
    <row r="63" spans="1:23" ht="15">
      <c r="B63" s="207"/>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opLeftCell="A19" zoomScale="115" zoomScaleNormal="115" workbookViewId="0">
      <selection activeCell="V33" sqref="V33"/>
    </sheetView>
  </sheetViews>
  <sheetFormatPr baseColWidth="10" defaultColWidth="11.42578125" defaultRowHeight="14.25"/>
  <cols>
    <col min="1" max="1" width="4.140625" style="50" customWidth="1"/>
    <col min="2" max="2" width="25.7109375" style="17" customWidth="1"/>
    <col min="3" max="7" width="11.140625" style="17" bestFit="1"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9" t="s">
        <v>59</v>
      </c>
      <c r="C10" s="69">
        <f>+'Ingresos Brutos del Juego'!C26</f>
        <v>20347176812</v>
      </c>
      <c r="D10" s="69">
        <f>+'Ingresos Brutos del Juego'!D26</f>
        <v>18373148140</v>
      </c>
      <c r="E10" s="69">
        <f>+'Ingresos Brutos del Juego'!E26</f>
        <v>21338314605</v>
      </c>
      <c r="F10" s="69">
        <f>+'Ingresos Brutos del Juego'!F26</f>
        <v>19824125739</v>
      </c>
      <c r="G10" s="69">
        <f>+'Ingresos Brutos del Juego'!G26</f>
        <v>23611181337</v>
      </c>
      <c r="H10" s="69">
        <f>+'Ingresos Brutos del Juego'!H26</f>
        <v>0</v>
      </c>
      <c r="I10" s="69">
        <f>+'Ingresos Brutos del Juego'!I26</f>
        <v>0</v>
      </c>
      <c r="J10" s="69">
        <f>+'Ingresos Brutos del Juego'!J26</f>
        <v>0</v>
      </c>
      <c r="K10" s="69">
        <f>+'Ingresos Brutos del Juego'!K26</f>
        <v>0</v>
      </c>
      <c r="L10" s="69">
        <f>+'Ingresos Brutos del Juego'!L26</f>
        <v>0</v>
      </c>
      <c r="M10" s="69">
        <f>+'Ingresos Brutos del Juego'!M26</f>
        <v>0</v>
      </c>
      <c r="N10" s="69">
        <f>+'Ingresos Brutos del Juego'!N26</f>
        <v>0</v>
      </c>
      <c r="O10" s="69">
        <f>SUM(C10:N10)</f>
        <v>103493946633</v>
      </c>
      <c r="P10" s="54"/>
      <c r="Q10" s="54"/>
      <c r="R10" s="55"/>
    </row>
    <row r="11" spans="1:18" s="56" customFormat="1" ht="11.25" customHeight="1">
      <c r="A11" s="54"/>
      <c r="B11" s="103" t="s">
        <v>17</v>
      </c>
      <c r="C11" s="116">
        <f>+Impuestos!C26</f>
        <v>3368289422</v>
      </c>
      <c r="D11" s="116">
        <f>+Impuestos!D26</f>
        <v>3036833839</v>
      </c>
      <c r="E11" s="116">
        <f>+Impuestos!E26</f>
        <v>3527047172</v>
      </c>
      <c r="F11" s="116">
        <f>+Impuestos!F26</f>
        <v>3291879278</v>
      </c>
      <c r="G11" s="116">
        <f>+Impuestos!G26</f>
        <v>3928916505</v>
      </c>
      <c r="H11" s="116">
        <f>+Impuestos!H26</f>
        <v>0</v>
      </c>
      <c r="I11" s="116">
        <f>+Impuestos!I26</f>
        <v>0</v>
      </c>
      <c r="J11" s="116">
        <f>+Impuestos!J26</f>
        <v>0</v>
      </c>
      <c r="K11" s="116">
        <f>+Impuestos!K26</f>
        <v>0</v>
      </c>
      <c r="L11" s="116">
        <f>+Impuestos!L26</f>
        <v>0</v>
      </c>
      <c r="M11" s="116">
        <f>+Impuestos!M26</f>
        <v>0</v>
      </c>
      <c r="N11" s="116">
        <f>+Impuestos!N26</f>
        <v>0</v>
      </c>
      <c r="O11" s="116">
        <f>SUM(C11:N11)</f>
        <v>17152966216</v>
      </c>
      <c r="P11" s="54"/>
      <c r="Q11" s="54"/>
      <c r="R11" s="55"/>
    </row>
    <row r="12" spans="1:18" s="56" customFormat="1" ht="11.25" customHeight="1">
      <c r="A12" s="54"/>
      <c r="B12" s="98" t="s">
        <v>18</v>
      </c>
      <c r="C12" s="39">
        <f>+Impuestos!C48</f>
        <v>3248708903</v>
      </c>
      <c r="D12" s="39">
        <f>+Impuestos!D48</f>
        <v>2915839494</v>
      </c>
      <c r="E12" s="39">
        <f>+Impuestos!E48</f>
        <v>3406957794</v>
      </c>
      <c r="F12" s="39">
        <f>+Impuestos!F48</f>
        <v>3165196546</v>
      </c>
      <c r="G12" s="39">
        <f>+Impuestos!G48</f>
        <v>3769852482</v>
      </c>
      <c r="H12" s="39">
        <f>+Impuestos!H48</f>
        <v>0</v>
      </c>
      <c r="I12" s="39">
        <f>+Impuestos!I48</f>
        <v>0</v>
      </c>
      <c r="J12" s="39">
        <f>+Impuestos!J48</f>
        <v>0</v>
      </c>
      <c r="K12" s="39">
        <f>+Impuestos!K48</f>
        <v>0</v>
      </c>
      <c r="L12" s="39">
        <f>+Impuestos!L48</f>
        <v>0</v>
      </c>
      <c r="M12" s="39">
        <f>+Impuestos!M48</f>
        <v>0</v>
      </c>
      <c r="N12" s="39">
        <f>+Impuestos!N48</f>
        <v>0</v>
      </c>
      <c r="O12" s="39">
        <f>SUM(C12:N12)</f>
        <v>16506555219</v>
      </c>
      <c r="P12" s="54"/>
      <c r="Q12" s="54"/>
      <c r="R12" s="55"/>
    </row>
    <row r="13" spans="1:18" s="56" customFormat="1" ht="11.25" customHeight="1">
      <c r="A13" s="54"/>
      <c r="B13" s="129" t="s">
        <v>27</v>
      </c>
      <c r="C13" s="175">
        <f>+Visitas!C26</f>
        <v>466158</v>
      </c>
      <c r="D13" s="175">
        <f>+Visitas!D26</f>
        <v>451505</v>
      </c>
      <c r="E13" s="175">
        <f>+Visitas!E26</f>
        <v>435402</v>
      </c>
      <c r="F13" s="175">
        <f>+Visitas!F26</f>
        <v>409410</v>
      </c>
      <c r="G13" s="175">
        <f>+Visitas!G26</f>
        <v>482421</v>
      </c>
      <c r="H13" s="175">
        <f>+Visitas!H26</f>
        <v>0</v>
      </c>
      <c r="I13" s="175">
        <f>+Visitas!I26</f>
        <v>0</v>
      </c>
      <c r="J13" s="175">
        <f>+Visitas!J26</f>
        <v>0</v>
      </c>
      <c r="K13" s="175">
        <f>+Visitas!K26</f>
        <v>0</v>
      </c>
      <c r="L13" s="175">
        <f>+Visitas!L26</f>
        <v>0</v>
      </c>
      <c r="M13" s="175">
        <f>+Visitas!M26</f>
        <v>0</v>
      </c>
      <c r="N13" s="175">
        <f>+Visitas!N26</f>
        <v>0</v>
      </c>
      <c r="O13" s="127">
        <f>SUM(C13:N13)</f>
        <v>2244896</v>
      </c>
      <c r="P13" s="54"/>
      <c r="Q13" s="54"/>
      <c r="R13" s="55"/>
    </row>
    <row r="14" spans="1:18" s="56" customFormat="1" ht="11.25" customHeight="1">
      <c r="A14" s="54"/>
      <c r="B14" s="140" t="s">
        <v>9</v>
      </c>
      <c r="C14" s="176">
        <f>+Visitas!C46</f>
        <v>1335752441</v>
      </c>
      <c r="D14" s="176">
        <f>+Visitas!D46</f>
        <v>1301539917</v>
      </c>
      <c r="E14" s="176">
        <f>+Visitas!E46</f>
        <v>1257619493</v>
      </c>
      <c r="F14" s="176">
        <f>+Visitas!F46</f>
        <v>1188447628</v>
      </c>
      <c r="G14" s="176">
        <f>+Visitas!G46</f>
        <v>1411597615</v>
      </c>
      <c r="H14" s="176">
        <f>+Visitas!H46</f>
        <v>0</v>
      </c>
      <c r="I14" s="176">
        <f>+Visitas!I46</f>
        <v>0</v>
      </c>
      <c r="J14" s="176">
        <f>+Visitas!J46</f>
        <v>0</v>
      </c>
      <c r="K14" s="176">
        <f>+Visitas!K46</f>
        <v>0</v>
      </c>
      <c r="L14" s="176">
        <f>+Visitas!L46</f>
        <v>0</v>
      </c>
      <c r="M14" s="176">
        <f>+Visitas!M46</f>
        <v>0</v>
      </c>
      <c r="N14" s="176">
        <f>+Visitas!N46</f>
        <v>0</v>
      </c>
      <c r="O14" s="128">
        <f>SUM(C14:N14)</f>
        <v>6494957094</v>
      </c>
      <c r="P14" s="54"/>
      <c r="Q14" s="54"/>
      <c r="R14" s="55"/>
    </row>
    <row r="15" spans="1:18" s="56" customFormat="1" ht="11.25" customHeight="1">
      <c r="A15" s="54"/>
      <c r="B15" s="151" t="s">
        <v>10</v>
      </c>
      <c r="C15" s="174">
        <f>+Visitas!C69</f>
        <v>43648.67</v>
      </c>
      <c r="D15" s="174">
        <f>+Visitas!D69</f>
        <v>40693.120000000003</v>
      </c>
      <c r="E15" s="174">
        <f>+Visitas!E69</f>
        <v>49008.31</v>
      </c>
      <c r="F15" s="174">
        <f>+Visitas!F69</f>
        <v>48421.21</v>
      </c>
      <c r="G15" s="174">
        <f>+Visitas!G69</f>
        <v>48943.1</v>
      </c>
      <c r="H15" s="174">
        <f>+Visitas!H69</f>
        <v>0</v>
      </c>
      <c r="I15" s="174">
        <f>+Visitas!I69</f>
        <v>0</v>
      </c>
      <c r="J15" s="174">
        <f>+Visitas!J69</f>
        <v>0</v>
      </c>
      <c r="K15" s="174">
        <f>+Visitas!K69</f>
        <v>0</v>
      </c>
      <c r="L15" s="174">
        <f>+Visitas!L69</f>
        <v>0</v>
      </c>
      <c r="M15" s="174">
        <f>+Visitas!M69</f>
        <v>0</v>
      </c>
      <c r="N15" s="174">
        <f>+Visitas!N69</f>
        <v>0</v>
      </c>
      <c r="O15" s="134">
        <f>+O10/O13</f>
        <v>46101.889189076021</v>
      </c>
      <c r="P15" s="54"/>
      <c r="Q15" s="54"/>
      <c r="R15" s="55"/>
    </row>
    <row r="16" spans="1:18" s="56" customFormat="1" ht="11.25" customHeight="1">
      <c r="A16" s="54"/>
      <c r="B16" s="178" t="s">
        <v>105</v>
      </c>
      <c r="C16" s="177">
        <f>+'Retorno Máquinas'!C48</f>
        <v>0.9345</v>
      </c>
      <c r="D16" s="177">
        <v>0.93500000000000005</v>
      </c>
      <c r="E16" s="177">
        <v>0.93579999999999997</v>
      </c>
      <c r="F16" s="177">
        <v>0.93630000000000002</v>
      </c>
      <c r="G16" s="177">
        <v>0.93530000000000002</v>
      </c>
      <c r="H16" s="177"/>
      <c r="I16" s="177"/>
      <c r="J16" s="177"/>
      <c r="K16" s="177"/>
      <c r="L16" s="177"/>
      <c r="M16" s="177"/>
      <c r="N16" s="177"/>
      <c r="O16" s="177">
        <v>0.93540000000000001</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1" t="s">
        <v>59</v>
      </c>
      <c r="C20" s="131">
        <f>+'Ingresos Brutos del Juego'!C27</f>
        <v>37888375.014410079</v>
      </c>
      <c r="D20" s="131">
        <f>+'Ingresos Brutos del Juego'!D27</f>
        <v>33140090.997883331</v>
      </c>
      <c r="E20" s="131">
        <f>+'Ingresos Brutos del Juego'!E27</f>
        <v>37844403.477916442</v>
      </c>
      <c r="F20" s="131">
        <f>+'Ingresos Brutos del Juego'!F27</f>
        <v>35742268.315924674</v>
      </c>
      <c r="G20" s="131">
        <f>+'Ingresos Brutos del Juego'!G27</f>
        <v>42511876.689316921</v>
      </c>
      <c r="H20" s="131">
        <f>+'Ingresos Brutos del Juego'!H27</f>
        <v>0</v>
      </c>
      <c r="I20" s="131">
        <f>+'Ingresos Brutos del Juego'!I27</f>
        <v>0</v>
      </c>
      <c r="J20" s="131">
        <f>+'Ingresos Brutos del Juego'!J27</f>
        <v>0</v>
      </c>
      <c r="K20" s="131">
        <f>+'Ingresos Brutos del Juego'!K27</f>
        <v>0</v>
      </c>
      <c r="L20" s="131">
        <f>+'Ingresos Brutos del Juego'!L27</f>
        <v>0</v>
      </c>
      <c r="M20" s="131">
        <f>+'Ingresos Brutos del Juego'!M27</f>
        <v>0</v>
      </c>
      <c r="N20" s="131">
        <f>+'Ingresos Brutos del Juego'!N27</f>
        <v>0</v>
      </c>
      <c r="O20" s="132">
        <f>SUM(C20:N20)</f>
        <v>187127014.49545145</v>
      </c>
      <c r="P20" s="54"/>
      <c r="Q20" s="65"/>
      <c r="R20" s="55"/>
    </row>
    <row r="21" spans="1:18" s="56" customFormat="1" ht="11.25" customHeight="1">
      <c r="A21" s="54"/>
      <c r="B21" s="133" t="s">
        <v>17</v>
      </c>
      <c r="C21" s="113">
        <f>+Impuestos!C27</f>
        <v>6272074.694045105</v>
      </c>
      <c r="D21" s="113">
        <f>+Impuestos!D27</f>
        <v>5477610.5326667968</v>
      </c>
      <c r="E21" s="113">
        <f>+Impuestos!E27</f>
        <v>6255367.3396274373</v>
      </c>
      <c r="F21" s="113">
        <f>+Impuestos!F27</f>
        <v>5935153.6590810353</v>
      </c>
      <c r="G21" s="113">
        <f>+Impuestos!G27</f>
        <v>7074004.9639720414</v>
      </c>
      <c r="H21" s="113">
        <f>+Impuestos!H27</f>
        <v>0</v>
      </c>
      <c r="I21" s="113">
        <f>+Impuestos!I27</f>
        <v>0</v>
      </c>
      <c r="J21" s="113">
        <f>+Impuestos!J27</f>
        <v>0</v>
      </c>
      <c r="K21" s="113">
        <f>+Impuestos!K27</f>
        <v>0</v>
      </c>
      <c r="L21" s="113">
        <f>+Impuestos!L27</f>
        <v>0</v>
      </c>
      <c r="M21" s="113">
        <f>+Impuestos!M27</f>
        <v>0</v>
      </c>
      <c r="N21" s="113">
        <f>+Impuestos!N27</f>
        <v>0</v>
      </c>
      <c r="O21" s="134">
        <f>SUM(C21:N21)</f>
        <v>31014211.189392418</v>
      </c>
      <c r="P21" s="54"/>
      <c r="Q21" s="54"/>
      <c r="R21" s="55"/>
    </row>
    <row r="22" spans="1:18" s="56" customFormat="1" ht="11.25" customHeight="1">
      <c r="A22" s="54"/>
      <c r="B22" s="135" t="s">
        <v>18</v>
      </c>
      <c r="C22" s="136">
        <f>+Impuestos!C49</f>
        <v>6049404.4145192625</v>
      </c>
      <c r="D22" s="136">
        <f>+Impuestos!D49</f>
        <v>5259370.1106674951</v>
      </c>
      <c r="E22" s="136">
        <f>+Impuestos!E49</f>
        <v>6042383.7484407602</v>
      </c>
      <c r="F22" s="136">
        <f>+Impuestos!F49</f>
        <v>5706748.7216955451</v>
      </c>
      <c r="G22" s="136">
        <f>+Impuestos!G49</f>
        <v>6787610.5631596567</v>
      </c>
      <c r="H22" s="136">
        <f>+Impuestos!H49</f>
        <v>0</v>
      </c>
      <c r="I22" s="136">
        <f>+Impuestos!I49</f>
        <v>0</v>
      </c>
      <c r="J22" s="136">
        <f>+Impuestos!J49</f>
        <v>0</v>
      </c>
      <c r="K22" s="136">
        <f>+Impuestos!K49</f>
        <v>0</v>
      </c>
      <c r="L22" s="136">
        <f>+Impuestos!L49</f>
        <v>0</v>
      </c>
      <c r="M22" s="136">
        <f>+Impuestos!M49</f>
        <v>0</v>
      </c>
      <c r="N22" s="136">
        <f>+Impuestos!N49</f>
        <v>0</v>
      </c>
      <c r="O22" s="143">
        <f>SUM(C22:N22)</f>
        <v>29845517.558482721</v>
      </c>
      <c r="P22" s="54"/>
      <c r="Q22" s="54"/>
      <c r="R22" s="55"/>
    </row>
    <row r="23" spans="1:18" s="56" customFormat="1" ht="11.25" customHeight="1">
      <c r="A23" s="54"/>
      <c r="B23" s="133" t="s">
        <v>27</v>
      </c>
      <c r="C23" s="175">
        <f t="shared" ref="C23:H23" si="0">+C13</f>
        <v>466158</v>
      </c>
      <c r="D23" s="175">
        <f t="shared" si="0"/>
        <v>451505</v>
      </c>
      <c r="E23" s="175">
        <f t="shared" si="0"/>
        <v>435402</v>
      </c>
      <c r="F23" s="175">
        <f t="shared" si="0"/>
        <v>409410</v>
      </c>
      <c r="G23" s="175">
        <f t="shared" si="0"/>
        <v>482421</v>
      </c>
      <c r="H23" s="175">
        <f t="shared" si="0"/>
        <v>0</v>
      </c>
      <c r="I23" s="175">
        <f t="shared" ref="I23:J23" si="1">+I13</f>
        <v>0</v>
      </c>
      <c r="J23" s="175">
        <f t="shared" si="1"/>
        <v>0</v>
      </c>
      <c r="K23" s="175">
        <f t="shared" ref="K23:L23" si="2">+K13</f>
        <v>0</v>
      </c>
      <c r="L23" s="175">
        <f t="shared" si="2"/>
        <v>0</v>
      </c>
      <c r="M23" s="175">
        <f t="shared" ref="M23:N23" si="3">+M13</f>
        <v>0</v>
      </c>
      <c r="N23" s="175">
        <f t="shared" si="3"/>
        <v>0</v>
      </c>
      <c r="O23" s="134">
        <f>SUM(C23:N23)</f>
        <v>2244896</v>
      </c>
      <c r="P23" s="54"/>
      <c r="Q23" s="54"/>
      <c r="R23" s="55" t="s">
        <v>157</v>
      </c>
    </row>
    <row r="24" spans="1:18" s="56" customFormat="1" ht="11.25" customHeight="1">
      <c r="A24" s="54"/>
      <c r="B24" s="142" t="s">
        <v>9</v>
      </c>
      <c r="C24" s="70">
        <f>+Visitas!C47</f>
        <v>2487297.8634153362</v>
      </c>
      <c r="D24" s="70">
        <f>+Visitas!D47</f>
        <v>2347618.9795069881</v>
      </c>
      <c r="E24" s="70">
        <f>+Visitas!E47</f>
        <v>2230441.3631446087</v>
      </c>
      <c r="F24" s="70">
        <f>+Visitas!F47</f>
        <v>2142733.281591008</v>
      </c>
      <c r="G24" s="70">
        <f>+Visitas!G47</f>
        <v>2541578.1992142624</v>
      </c>
      <c r="H24" s="70">
        <f>+Visitas!H47</f>
        <v>0</v>
      </c>
      <c r="I24" s="70">
        <f>+Visitas!I47</f>
        <v>0</v>
      </c>
      <c r="J24" s="70">
        <f>+Visitas!J47</f>
        <v>0</v>
      </c>
      <c r="K24" s="70">
        <f>+Visitas!K47</f>
        <v>0</v>
      </c>
      <c r="L24" s="70">
        <f>+Visitas!L47</f>
        <v>0</v>
      </c>
      <c r="M24" s="70">
        <f>+Visitas!M47</f>
        <v>0</v>
      </c>
      <c r="N24" s="70">
        <f>+Visitas!N47</f>
        <v>0</v>
      </c>
      <c r="O24" s="128">
        <f>SUM(C24:N24)</f>
        <v>11749669.686872203</v>
      </c>
      <c r="P24" s="54"/>
      <c r="Q24" s="54"/>
      <c r="R24" s="55"/>
    </row>
    <row r="25" spans="1:18" s="56" customFormat="1" ht="11.25" customHeight="1">
      <c r="A25" s="54"/>
      <c r="B25" s="133" t="s">
        <v>10</v>
      </c>
      <c r="C25" s="137">
        <f>+Visitas!C70</f>
        <v>81.277967608012091</v>
      </c>
      <c r="D25" s="137">
        <f>+Visitas!D70</f>
        <v>73.39916325236716</v>
      </c>
      <c r="E25" s="137">
        <f>+Visitas!E70</f>
        <v>86.918310641844954</v>
      </c>
      <c r="F25" s="137">
        <f>+Visitas!F70</f>
        <v>87.301901873884944</v>
      </c>
      <c r="G25" s="137">
        <f>+Visitas!G70</f>
        <v>88.12193690336008</v>
      </c>
      <c r="H25" s="137">
        <f>+Visitas!H70</f>
        <v>0</v>
      </c>
      <c r="I25" s="137">
        <f>+Visitas!I70</f>
        <v>0</v>
      </c>
      <c r="J25" s="137">
        <f>+Visitas!J70</f>
        <v>0</v>
      </c>
      <c r="K25" s="137">
        <f>+Visitas!K70</f>
        <v>0</v>
      </c>
      <c r="L25" s="137">
        <f>+Visitas!L70</f>
        <v>0</v>
      </c>
      <c r="M25" s="137">
        <f>+Visitas!M70</f>
        <v>0</v>
      </c>
      <c r="N25" s="137">
        <f>+Visitas!N70</f>
        <v>0</v>
      </c>
      <c r="O25" s="138">
        <f>ROUND(+O20/O23,2)</f>
        <v>83.36</v>
      </c>
      <c r="P25" s="54"/>
      <c r="Q25" s="54"/>
      <c r="R25" s="55"/>
    </row>
    <row r="26" spans="1:18" s="56" customFormat="1" ht="11.25" customHeight="1">
      <c r="A26" s="54"/>
      <c r="B26" s="152" t="s">
        <v>105</v>
      </c>
      <c r="C26" s="155">
        <f t="shared" ref="C26" si="4">+C16</f>
        <v>0.9345</v>
      </c>
      <c r="D26" s="155">
        <f>+D16</f>
        <v>0.93500000000000005</v>
      </c>
      <c r="E26" s="155">
        <v>0.93579999999999997</v>
      </c>
      <c r="F26" s="155">
        <v>0.93630000000000002</v>
      </c>
      <c r="G26" s="155">
        <v>0.93530000000000002</v>
      </c>
      <c r="H26" s="155"/>
      <c r="I26" s="155"/>
      <c r="J26" s="155"/>
      <c r="K26" s="155"/>
      <c r="L26" s="155"/>
      <c r="M26" s="155"/>
      <c r="N26" s="155"/>
      <c r="O26" s="155">
        <v>0.93540000000000001</v>
      </c>
      <c r="P26" s="54"/>
      <c r="Q26" s="54"/>
      <c r="R26" s="55"/>
    </row>
    <row r="27" spans="1:18" s="56" customFormat="1" ht="11.25" customHeight="1">
      <c r="A27" s="54"/>
      <c r="B27" s="153" t="s">
        <v>31</v>
      </c>
      <c r="C27" s="154">
        <f>+C38</f>
        <v>537.02954545454543</v>
      </c>
      <c r="D27" s="154">
        <f>+D38</f>
        <v>554.4085</v>
      </c>
      <c r="E27" s="154">
        <f t="shared" ref="E27:N27" si="5">+E38</f>
        <v>563.84333333333336</v>
      </c>
      <c r="F27" s="154">
        <f t="shared" si="5"/>
        <v>554.6409523809524</v>
      </c>
      <c r="G27" s="154">
        <f t="shared" si="5"/>
        <v>555.40200000000004</v>
      </c>
      <c r="H27" s="154">
        <f t="shared" si="5"/>
        <v>0</v>
      </c>
      <c r="I27" s="154">
        <f t="shared" si="5"/>
        <v>0</v>
      </c>
      <c r="J27" s="154">
        <f t="shared" si="5"/>
        <v>0</v>
      </c>
      <c r="K27" s="154">
        <f t="shared" si="5"/>
        <v>0</v>
      </c>
      <c r="L27" s="154">
        <f t="shared" si="5"/>
        <v>0</v>
      </c>
      <c r="M27" s="154">
        <f t="shared" si="5"/>
        <v>0</v>
      </c>
      <c r="N27" s="154">
        <f t="shared" si="5"/>
        <v>0</v>
      </c>
      <c r="O27" s="185"/>
      <c r="P27" s="54"/>
      <c r="Q27" s="54"/>
    </row>
    <row r="28" spans="1:18" ht="28.5" customHeight="1"/>
    <row r="29" spans="1:18" s="1" customFormat="1" ht="22.5" customHeight="1">
      <c r="A29" s="6"/>
      <c r="B29" s="295" t="s">
        <v>137</v>
      </c>
      <c r="C29" s="296"/>
      <c r="D29" s="296"/>
      <c r="E29" s="296"/>
      <c r="F29" s="296"/>
      <c r="G29" s="296"/>
      <c r="H29" s="296"/>
      <c r="I29" s="296"/>
      <c r="J29" s="296"/>
      <c r="K29" s="296"/>
      <c r="L29" s="296"/>
      <c r="M29" s="296"/>
      <c r="N29" s="296"/>
      <c r="O29" s="296"/>
      <c r="P29" s="296"/>
      <c r="Q29" s="6"/>
      <c r="R29" s="6"/>
    </row>
    <row r="30" spans="1:18" s="1" customFormat="1" ht="11.25">
      <c r="A30" s="6"/>
      <c r="B30" s="168" t="s">
        <v>98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4" t="s">
        <v>33</v>
      </c>
      <c r="Q30" s="6"/>
      <c r="R30" s="6"/>
    </row>
    <row r="31" spans="1:18" s="1" customFormat="1" ht="12" customHeight="1">
      <c r="A31" s="6"/>
      <c r="B31" s="95" t="s">
        <v>99</v>
      </c>
      <c r="C31" s="179">
        <v>1540018700</v>
      </c>
      <c r="D31" s="179">
        <v>1217896000</v>
      </c>
      <c r="E31" s="179">
        <v>1261900400</v>
      </c>
      <c r="F31" s="179">
        <v>937414550</v>
      </c>
      <c r="G31" s="179">
        <v>1632671400</v>
      </c>
      <c r="H31" s="179"/>
      <c r="I31" s="179"/>
      <c r="J31" s="179"/>
      <c r="K31" s="179"/>
      <c r="L31" s="179"/>
      <c r="M31" s="179"/>
      <c r="N31" s="180"/>
      <c r="O31" s="181">
        <f t="shared" ref="O31:O37" si="6">SUM(C31:N31)</f>
        <v>6589901050</v>
      </c>
      <c r="P31" s="181">
        <v>11932192.839999998</v>
      </c>
      <c r="Q31" s="6"/>
      <c r="R31" s="6"/>
    </row>
    <row r="32" spans="1:18" s="1" customFormat="1" ht="12" customHeight="1">
      <c r="A32" s="6"/>
      <c r="B32" s="96" t="s">
        <v>100</v>
      </c>
      <c r="C32" s="182">
        <v>2143133950</v>
      </c>
      <c r="D32" s="182">
        <v>2186450050</v>
      </c>
      <c r="E32" s="182">
        <v>3240437450</v>
      </c>
      <c r="F32" s="182">
        <v>2545778875</v>
      </c>
      <c r="G32" s="182">
        <v>3001347050</v>
      </c>
      <c r="H32" s="182"/>
      <c r="I32" s="182"/>
      <c r="J32" s="182"/>
      <c r="K32" s="182"/>
      <c r="L32" s="182"/>
      <c r="M32" s="182"/>
      <c r="N32" s="183"/>
      <c r="O32" s="184">
        <f t="shared" si="6"/>
        <v>13117147375</v>
      </c>
      <c r="P32" s="184">
        <v>23675401.219999999</v>
      </c>
      <c r="Q32" s="6"/>
      <c r="R32" s="6"/>
    </row>
    <row r="33" spans="2:17" s="6" customFormat="1" ht="12" customHeight="1">
      <c r="B33" s="95" t="s">
        <v>101</v>
      </c>
      <c r="C33" s="179">
        <v>92594550</v>
      </c>
      <c r="D33" s="179">
        <v>79418450</v>
      </c>
      <c r="E33" s="179">
        <v>83931850</v>
      </c>
      <c r="F33" s="179">
        <v>83231750</v>
      </c>
      <c r="G33" s="179">
        <v>95246800</v>
      </c>
      <c r="H33" s="179"/>
      <c r="I33" s="179"/>
      <c r="J33" s="179"/>
      <c r="K33" s="179"/>
      <c r="L33" s="179"/>
      <c r="M33" s="179"/>
      <c r="N33" s="180"/>
      <c r="O33" s="181">
        <f t="shared" si="6"/>
        <v>434423400</v>
      </c>
      <c r="P33" s="181">
        <v>786081.35</v>
      </c>
    </row>
    <row r="34" spans="2:17" s="6" customFormat="1" ht="12" customHeight="1">
      <c r="B34" s="97" t="s">
        <v>102</v>
      </c>
      <c r="C34" s="182">
        <v>16548017312</v>
      </c>
      <c r="D34" s="182">
        <v>14867033455</v>
      </c>
      <c r="E34" s="182">
        <v>16729536090</v>
      </c>
      <c r="F34" s="182">
        <v>16236040504</v>
      </c>
      <c r="G34" s="182">
        <v>18855799147</v>
      </c>
      <c r="H34" s="182"/>
      <c r="I34" s="182"/>
      <c r="J34" s="182"/>
      <c r="K34" s="182"/>
      <c r="L34" s="182"/>
      <c r="M34" s="182"/>
      <c r="N34" s="183"/>
      <c r="O34" s="184">
        <f t="shared" si="6"/>
        <v>83236426508</v>
      </c>
      <c r="P34" s="184">
        <v>150523433.38999999</v>
      </c>
    </row>
    <row r="35" spans="2:17" s="6" customFormat="1" ht="12" customHeight="1">
      <c r="B35" s="95" t="s">
        <v>103</v>
      </c>
      <c r="C35" s="179">
        <v>23412300</v>
      </c>
      <c r="D35" s="179">
        <v>22350185</v>
      </c>
      <c r="E35" s="179">
        <v>22508815</v>
      </c>
      <c r="F35" s="179">
        <v>21660060</v>
      </c>
      <c r="G35" s="179">
        <v>26116940</v>
      </c>
      <c r="H35" s="179"/>
      <c r="I35" s="179"/>
      <c r="J35" s="179"/>
      <c r="K35" s="179"/>
      <c r="L35" s="179"/>
      <c r="M35" s="179"/>
      <c r="N35" s="180"/>
      <c r="O35" s="181">
        <f t="shared" si="6"/>
        <v>116048300</v>
      </c>
      <c r="P35" s="181">
        <v>209905.72999999998</v>
      </c>
    </row>
    <row r="36" spans="2:17" s="6" customFormat="1" ht="18" customHeight="1">
      <c r="B36" s="186" t="s">
        <v>2</v>
      </c>
      <c r="C36" s="187">
        <f t="shared" ref="C36:D36" si="7">SUM(C31:C35)</f>
        <v>20347176812</v>
      </c>
      <c r="D36" s="187">
        <f t="shared" si="7"/>
        <v>18373148140</v>
      </c>
      <c r="E36" s="187">
        <f t="shared" ref="E36:J36" si="8">SUM(E31:E35)</f>
        <v>21338314605</v>
      </c>
      <c r="F36" s="187">
        <f t="shared" si="8"/>
        <v>19824125739</v>
      </c>
      <c r="G36" s="187">
        <f t="shared" si="8"/>
        <v>23611181337</v>
      </c>
      <c r="H36" s="187">
        <f t="shared" si="8"/>
        <v>0</v>
      </c>
      <c r="I36" s="187">
        <f t="shared" si="8"/>
        <v>0</v>
      </c>
      <c r="J36" s="187">
        <f t="shared" si="8"/>
        <v>0</v>
      </c>
      <c r="K36" s="187">
        <f t="shared" ref="K36:L36" si="9">SUM(K31:K35)</f>
        <v>0</v>
      </c>
      <c r="L36" s="187">
        <f t="shared" si="9"/>
        <v>0</v>
      </c>
      <c r="M36" s="187">
        <f t="shared" ref="M36:N36" si="10">SUM(M31:M35)</f>
        <v>0</v>
      </c>
      <c r="N36" s="187">
        <f t="shared" si="10"/>
        <v>0</v>
      </c>
      <c r="O36" s="187">
        <f>SUM(C36:N36)</f>
        <v>103493946633</v>
      </c>
      <c r="P36" s="187">
        <f>SUM(P31:P35)-1</f>
        <v>187127013.52999997</v>
      </c>
    </row>
    <row r="37" spans="2:17" s="6" customFormat="1" ht="18" customHeight="1">
      <c r="B37" s="88" t="s">
        <v>8</v>
      </c>
      <c r="C37" s="88">
        <f t="shared" ref="C37:D37" si="11">C36/C38</f>
        <v>37888375.014410079</v>
      </c>
      <c r="D37" s="88">
        <f t="shared" si="11"/>
        <v>33140090.997883331</v>
      </c>
      <c r="E37" s="88">
        <f>E36/E38</f>
        <v>37844403.477916442</v>
      </c>
      <c r="F37" s="88">
        <f>F36/F38</f>
        <v>35742268.315924674</v>
      </c>
      <c r="G37" s="88">
        <f>G36/G38</f>
        <v>42511876.689316921</v>
      </c>
      <c r="H37" s="88"/>
      <c r="I37" s="88"/>
      <c r="J37" s="88"/>
      <c r="K37" s="88"/>
      <c r="L37" s="88"/>
      <c r="M37" s="88"/>
      <c r="N37" s="88"/>
      <c r="O37" s="187">
        <f t="shared" si="6"/>
        <v>187127014.49545145</v>
      </c>
      <c r="P37" s="88"/>
    </row>
    <row r="38" spans="2:17" s="6" customFormat="1" ht="16.5" customHeight="1">
      <c r="B38" s="88" t="s">
        <v>30</v>
      </c>
      <c r="C38" s="106">
        <f>+'Retorno Máquinas'!C28</f>
        <v>537.02954545454543</v>
      </c>
      <c r="D38" s="106">
        <f>+'Retorno Máquinas'!D28</f>
        <v>554.4085</v>
      </c>
      <c r="E38" s="106">
        <f>+'Retorno Máquinas'!E28</f>
        <v>563.84333333333336</v>
      </c>
      <c r="F38" s="106">
        <f>+'Retorno Máquinas'!F28</f>
        <v>554.6409523809524</v>
      </c>
      <c r="G38" s="106">
        <f>+'Retorno Máquinas'!G28</f>
        <v>555.40200000000004</v>
      </c>
      <c r="H38" s="106">
        <f>+'Retorno Máquinas'!H28</f>
        <v>0</v>
      </c>
      <c r="I38" s="106">
        <f>+'Retorno Máquinas'!I28</f>
        <v>0</v>
      </c>
      <c r="J38" s="106">
        <f>+'Retorno Máquinas'!J28</f>
        <v>0</v>
      </c>
      <c r="K38" s="106">
        <f>+'Retorno Máquinas'!K28</f>
        <v>0</v>
      </c>
      <c r="L38" s="106">
        <f>+'Retorno Máquinas'!L28</f>
        <v>0</v>
      </c>
      <c r="M38" s="106">
        <f>+'Retorno Máquinas'!M28</f>
        <v>0</v>
      </c>
      <c r="N38" s="106">
        <f>+'Retorno Máquinas'!N28</f>
        <v>0</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104</v>
      </c>
      <c r="C40" s="298"/>
      <c r="D40" s="298"/>
      <c r="E40" s="298"/>
      <c r="F40" s="298"/>
      <c r="G40" s="298"/>
      <c r="H40" s="298"/>
      <c r="I40" s="298"/>
      <c r="J40" s="298"/>
      <c r="K40" s="298"/>
      <c r="L40" s="298"/>
      <c r="M40" s="298"/>
      <c r="N40" s="298"/>
      <c r="O40" s="299"/>
      <c r="P40" s="1"/>
    </row>
    <row r="41" spans="2:17" s="6" customFormat="1" ht="11.25">
      <c r="B41" s="168" t="s">
        <v>98</v>
      </c>
      <c r="C41" s="25" t="s">
        <v>40</v>
      </c>
      <c r="D41" s="25" t="s">
        <v>41</v>
      </c>
      <c r="E41" s="25" t="s">
        <v>42</v>
      </c>
      <c r="F41" s="25" t="s">
        <v>43</v>
      </c>
      <c r="G41" s="25" t="s">
        <v>44</v>
      </c>
      <c r="H41" s="25" t="s">
        <v>45</v>
      </c>
      <c r="I41" s="25" t="s">
        <v>46</v>
      </c>
      <c r="J41" s="25" t="s">
        <v>47</v>
      </c>
      <c r="K41" s="25" t="s">
        <v>48</v>
      </c>
      <c r="L41" s="25" t="s">
        <v>73</v>
      </c>
      <c r="M41" s="25" t="s">
        <v>74</v>
      </c>
      <c r="N41" s="25" t="s">
        <v>75</v>
      </c>
      <c r="O41" s="169" t="s">
        <v>2</v>
      </c>
      <c r="P41" s="1"/>
    </row>
    <row r="42" spans="2:17" s="6" customFormat="1" ht="12" customHeight="1">
      <c r="B42" s="95" t="s">
        <v>99</v>
      </c>
      <c r="C42" s="107">
        <v>7.5689999999999993E-2</v>
      </c>
      <c r="D42" s="107">
        <v>6.6290000000000002E-2</v>
      </c>
      <c r="E42" s="107">
        <v>5.9139999999999998E-2</v>
      </c>
      <c r="F42" s="107">
        <v>4.7289999999999999E-2</v>
      </c>
      <c r="G42" s="107">
        <v>6.9150000000000003E-2</v>
      </c>
      <c r="H42" s="107"/>
      <c r="I42" s="107"/>
      <c r="J42" s="107"/>
      <c r="K42" s="107"/>
      <c r="L42" s="107"/>
      <c r="M42" s="107"/>
      <c r="N42" s="107"/>
      <c r="O42" s="107">
        <v>6.3674265639597799E-2</v>
      </c>
      <c r="P42" s="1"/>
      <c r="Q42" s="229"/>
    </row>
    <row r="43" spans="2:17" s="6" customFormat="1" ht="12" customHeight="1">
      <c r="B43" s="96" t="s">
        <v>100</v>
      </c>
      <c r="C43" s="108">
        <v>0.10532999999999999</v>
      </c>
      <c r="D43" s="108">
        <v>0.11899999999999999</v>
      </c>
      <c r="E43" s="108">
        <v>0.15185999999999999</v>
      </c>
      <c r="F43" s="108">
        <v>0.12842000000000001</v>
      </c>
      <c r="G43" s="108">
        <v>0.12712000000000001</v>
      </c>
      <c r="H43" s="108"/>
      <c r="I43" s="108"/>
      <c r="J43" s="108"/>
      <c r="K43" s="108"/>
      <c r="L43" s="108"/>
      <c r="M43" s="108"/>
      <c r="N43" s="108"/>
      <c r="O43" s="108">
        <v>0.12674313620983776</v>
      </c>
      <c r="P43" s="1"/>
    </row>
    <row r="44" spans="2:17" s="6" customFormat="1" ht="12" customHeight="1">
      <c r="B44" s="95" t="s">
        <v>101</v>
      </c>
      <c r="C44" s="107">
        <v>4.5999999999999999E-3</v>
      </c>
      <c r="D44" s="107">
        <v>4.3E-3</v>
      </c>
      <c r="E44" s="107">
        <v>3.8999999999999998E-3</v>
      </c>
      <c r="F44" s="107">
        <v>4.1999999999999997E-3</v>
      </c>
      <c r="G44" s="107">
        <v>4.0000000000000001E-3</v>
      </c>
      <c r="H44" s="107"/>
      <c r="I44" s="107"/>
      <c r="J44" s="107"/>
      <c r="K44" s="107"/>
      <c r="L44" s="107"/>
      <c r="M44" s="107"/>
      <c r="N44" s="107"/>
      <c r="O44" s="107">
        <v>4.1975730381653073E-3</v>
      </c>
      <c r="P44" s="1"/>
    </row>
    <row r="45" spans="2:17" s="6" customFormat="1" ht="12" customHeight="1">
      <c r="B45" s="97" t="s">
        <v>102</v>
      </c>
      <c r="C45" s="108">
        <v>0.81328</v>
      </c>
      <c r="D45" s="108">
        <v>0.80916999999999994</v>
      </c>
      <c r="E45" s="108">
        <v>0.78400999999999998</v>
      </c>
      <c r="F45" s="108">
        <v>0.81899999999999995</v>
      </c>
      <c r="G45" s="108">
        <v>0.79859999999999998</v>
      </c>
      <c r="H45" s="108"/>
      <c r="I45" s="108"/>
      <c r="J45" s="108"/>
      <c r="K45" s="108"/>
      <c r="L45" s="108"/>
      <c r="M45" s="108"/>
      <c r="N45" s="108"/>
      <c r="O45" s="108">
        <v>0.8042637199175019</v>
      </c>
      <c r="P45" s="1"/>
    </row>
    <row r="46" spans="2:17" s="6" customFormat="1" ht="12" customHeight="1">
      <c r="B46" s="95" t="s">
        <v>103</v>
      </c>
      <c r="C46" s="107">
        <v>1.15E-3</v>
      </c>
      <c r="D46" s="107">
        <v>1.2199999999999999E-3</v>
      </c>
      <c r="E46" s="107">
        <v>1.0499999999999999E-3</v>
      </c>
      <c r="F46" s="107">
        <v>1.09E-3</v>
      </c>
      <c r="G46" s="107">
        <v>1.1100000000000001E-3</v>
      </c>
      <c r="H46" s="107"/>
      <c r="I46" s="107"/>
      <c r="J46" s="107"/>
      <c r="K46" s="107"/>
      <c r="L46" s="107"/>
      <c r="M46" s="107"/>
      <c r="N46" s="107"/>
      <c r="O46" s="107">
        <v>1.1213051948972339E-3</v>
      </c>
      <c r="P46" s="1"/>
    </row>
    <row r="47" spans="2:17" s="6" customFormat="1" ht="18" customHeight="1">
      <c r="B47" s="170" t="s">
        <v>2</v>
      </c>
      <c r="C47" s="171">
        <f t="shared" ref="C47:N47" si="12">SUM(C42:C46)</f>
        <v>1.0000500000000001</v>
      </c>
      <c r="D47" s="171">
        <f t="shared" si="12"/>
        <v>0.99997999999999998</v>
      </c>
      <c r="E47" s="171">
        <f t="shared" si="12"/>
        <v>0.99995999999999996</v>
      </c>
      <c r="F47" s="171">
        <f t="shared" si="12"/>
        <v>1</v>
      </c>
      <c r="G47" s="171">
        <f t="shared" si="12"/>
        <v>0.99997999999999998</v>
      </c>
      <c r="H47" s="171">
        <f t="shared" si="12"/>
        <v>0</v>
      </c>
      <c r="I47" s="171">
        <f t="shared" si="12"/>
        <v>0</v>
      </c>
      <c r="J47" s="171">
        <f t="shared" si="12"/>
        <v>0</v>
      </c>
      <c r="K47" s="171">
        <f t="shared" si="12"/>
        <v>0</v>
      </c>
      <c r="L47" s="171">
        <f t="shared" si="12"/>
        <v>0</v>
      </c>
      <c r="M47" s="171">
        <f t="shared" si="12"/>
        <v>0</v>
      </c>
      <c r="N47" s="171">
        <f t="shared" si="12"/>
        <v>0</v>
      </c>
      <c r="O47" s="172">
        <v>1</v>
      </c>
      <c r="P47" s="1"/>
    </row>
    <row r="49" spans="3:16">
      <c r="C49" s="121"/>
      <c r="D49" s="121"/>
      <c r="J49" s="121"/>
      <c r="K49" s="121"/>
      <c r="L49" s="121"/>
      <c r="M49" s="121"/>
      <c r="N49" s="121"/>
      <c r="O49" s="204"/>
      <c r="P49" s="204"/>
    </row>
    <row r="50" spans="3:16">
      <c r="O50" s="204"/>
      <c r="P50" s="204"/>
    </row>
    <row r="51" spans="3:16">
      <c r="O51" s="204"/>
      <c r="P51" s="204"/>
    </row>
    <row r="52" spans="3:16">
      <c r="O52" s="204"/>
      <c r="P52" s="204"/>
    </row>
    <row r="53" spans="3:16">
      <c r="O53" s="204"/>
      <c r="P53" s="204"/>
    </row>
    <row r="54" spans="3:16">
      <c r="C54" s="66"/>
    </row>
    <row r="59" spans="3:16">
      <c r="L59" s="121"/>
      <c r="M59" s="121"/>
      <c r="N59" s="121"/>
      <c r="O59" s="121"/>
      <c r="P59" s="12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Claudia Valladares Acosta</cp:lastModifiedBy>
  <cp:lastPrinted>2014-06-27T13:44:29Z</cp:lastPrinted>
  <dcterms:created xsi:type="dcterms:W3CDTF">2009-04-09T13:46:36Z</dcterms:created>
  <dcterms:modified xsi:type="dcterms:W3CDTF">2014-06-30T15:27:12Z</dcterms:modified>
</cp:coreProperties>
</file>