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activeTab="7"/>
  </bookViews>
  <sheets>
    <sheet name="Indice" sheetId="5" r:id="rId1"/>
    <sheet name="Oferta de Juegos" sheetId="11" r:id="rId2"/>
    <sheet name="Posiciones de Juego" sheetId="12" r:id="rId3"/>
    <sheet name="Ingresos Brutos del Juego" sheetId="1" r:id="rId4"/>
    <sheet name="Impuestos" sheetId="2" r:id="rId5"/>
    <sheet name="Visitas" sheetId="3" r:id="rId6"/>
    <sheet name="Retorno Máquinas" sheetId="7" r:id="rId7"/>
    <sheet name="Resumen Industria" sheetId="4" r:id="rId8"/>
    <sheet name="Glosario" sheetId="6" r:id="rId9"/>
  </sheets>
  <definedNames>
    <definedName name="_xlnm.Print_Area" localSheetId="8">Glosario!$A$1:$E$18</definedName>
    <definedName name="_xlnm.Print_Area" localSheetId="4">Impuestos!$A$1:$Q$52</definedName>
    <definedName name="_xlnm.Print_Area" localSheetId="0">Indice!$A$1:$E$28</definedName>
    <definedName name="_xlnm.Print_Area" localSheetId="3">'Ingresos Brutos del Juego'!$A$1:$R$29</definedName>
    <definedName name="_xlnm.Print_Area" localSheetId="1">'Oferta de Juegos'!$A$1:$I$29</definedName>
    <definedName name="_xlnm.Print_Area" localSheetId="2">'Posiciones de Juego'!$A$1:$J$70</definedName>
    <definedName name="_xlnm.Print_Area" localSheetId="7">'Resumen Industria'!$A$1:$Q$48</definedName>
    <definedName name="_xlnm.Print_Area" localSheetId="6">'Retorno Máquinas'!$A$1:$Q$51</definedName>
    <definedName name="_xlnm.Print_Area" localSheetId="5">Visitas!$A$1:$Q$74</definedName>
  </definedNames>
  <calcPr calcId="145621"/>
</workbook>
</file>

<file path=xl/calcChain.xml><?xml version="1.0" encoding="utf-8"?>
<calcChain xmlns="http://schemas.openxmlformats.org/spreadsheetml/2006/main">
  <c r="E27" i="4" l="1"/>
  <c r="F27" i="4"/>
  <c r="G27" i="4"/>
  <c r="H27" i="4"/>
  <c r="I27" i="4"/>
  <c r="J27" i="4"/>
  <c r="K27" i="4"/>
  <c r="L27" i="4"/>
  <c r="M27" i="4"/>
  <c r="N27" i="4"/>
  <c r="C48" i="3" l="1"/>
  <c r="E48" i="3"/>
  <c r="F48" i="3"/>
  <c r="C71" i="3"/>
  <c r="E71" i="3"/>
  <c r="F71" i="3"/>
  <c r="N48" i="3"/>
  <c r="I27" i="1" l="1"/>
  <c r="I26" i="1"/>
  <c r="D27" i="12" l="1"/>
  <c r="E27" i="12"/>
  <c r="F27" i="12"/>
  <c r="G27" i="12"/>
  <c r="H27" i="12"/>
  <c r="P26" i="2" l="1"/>
  <c r="O16" i="4" l="1"/>
  <c r="O26" i="4" s="1"/>
  <c r="P36" i="4" l="1"/>
  <c r="F70" i="3" l="1"/>
  <c r="E70" i="3"/>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N47" i="3" s="1"/>
  <c r="N71" i="3"/>
  <c r="N70" i="3" s="1"/>
  <c r="E25" i="4" l="1"/>
  <c r="F25" i="4"/>
  <c r="N25" i="4"/>
  <c r="D15" i="4" l="1"/>
  <c r="E15" i="4"/>
  <c r="F15" i="4"/>
  <c r="G15" i="4"/>
  <c r="H15" i="4"/>
  <c r="I15" i="4"/>
  <c r="J15" i="4"/>
  <c r="K15" i="4"/>
  <c r="L15" i="4"/>
  <c r="M15" i="4"/>
  <c r="N15" i="4"/>
  <c r="J26" i="7" l="1"/>
  <c r="K26" i="7"/>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G47" i="4" l="1"/>
  <c r="G49" i="7"/>
  <c r="G26" i="7"/>
  <c r="O23" i="3"/>
  <c r="O43" i="3"/>
  <c r="O24" i="2"/>
  <c r="O23" i="2"/>
  <c r="O45" i="2"/>
  <c r="O23" i="1"/>
  <c r="F47" i="4" l="1"/>
  <c r="F49" i="7"/>
  <c r="F26" i="7"/>
  <c r="O44" i="3"/>
  <c r="O24" i="3"/>
  <c r="O46" i="2"/>
  <c r="O24" i="1"/>
  <c r="E47" i="4"/>
  <c r="E36" i="4"/>
  <c r="D49" i="7" l="1"/>
  <c r="E49" i="7"/>
  <c r="C16" i="4" l="1"/>
  <c r="C26" i="4" s="1"/>
  <c r="C15" i="4"/>
  <c r="O49" i="7"/>
  <c r="C49" i="7"/>
  <c r="E28" i="2" l="1"/>
  <c r="F28" i="2"/>
  <c r="G28" i="2"/>
  <c r="G48" i="3" s="1"/>
  <c r="H28" i="2"/>
  <c r="H48" i="3" s="1"/>
  <c r="I28" i="2"/>
  <c r="I48" i="3" s="1"/>
  <c r="J28" i="2"/>
  <c r="J48" i="3" s="1"/>
  <c r="K28" i="2"/>
  <c r="K48" i="3" s="1"/>
  <c r="L28" i="2"/>
  <c r="L48" i="3" s="1"/>
  <c r="M28" i="2"/>
  <c r="M48" i="3" s="1"/>
  <c r="N28" i="2"/>
  <c r="D28" i="2"/>
  <c r="D48" i="3" s="1"/>
  <c r="C28" i="2"/>
  <c r="D71" i="3" l="1"/>
  <c r="D70" i="3" s="1"/>
  <c r="D25" i="4" s="1"/>
  <c r="D28" i="7"/>
  <c r="M47" i="3"/>
  <c r="M71" i="3"/>
  <c r="M70" i="3" s="1"/>
  <c r="M25" i="4" s="1"/>
  <c r="L47" i="3"/>
  <c r="L71" i="3"/>
  <c r="L70" i="3" s="1"/>
  <c r="L25" i="4" s="1"/>
  <c r="K47" i="3"/>
  <c r="K71" i="3"/>
  <c r="K70" i="3" s="1"/>
  <c r="K25" i="4" s="1"/>
  <c r="J47" i="3"/>
  <c r="J71" i="3"/>
  <c r="J70" i="3" s="1"/>
  <c r="J25" i="4" s="1"/>
  <c r="I47" i="3"/>
  <c r="I71" i="3"/>
  <c r="I70" i="3" s="1"/>
  <c r="I25" i="4" s="1"/>
  <c r="H71" i="3"/>
  <c r="H70" i="3" s="1"/>
  <c r="H25" i="4" s="1"/>
  <c r="J28" i="7"/>
  <c r="J27" i="7" s="1"/>
  <c r="L50" i="2"/>
  <c r="M28" i="7"/>
  <c r="I28" i="7"/>
  <c r="F28" i="7"/>
  <c r="F27" i="7" s="1"/>
  <c r="C50" i="2"/>
  <c r="D50" i="2"/>
  <c r="C28" i="7"/>
  <c r="C38" i="4" s="1"/>
  <c r="C27" i="4" s="1"/>
  <c r="C70" i="3"/>
  <c r="C25" i="4" s="1"/>
  <c r="K28" i="7"/>
  <c r="K27" i="7" s="1"/>
  <c r="G28" i="7"/>
  <c r="G27" i="7" s="1"/>
  <c r="G71" i="3"/>
  <c r="G70" i="3" s="1"/>
  <c r="G25" i="4" s="1"/>
  <c r="E28" i="7"/>
  <c r="N28" i="7"/>
  <c r="H28" i="7"/>
  <c r="N50" i="2"/>
  <c r="J50" i="2"/>
  <c r="H50" i="2"/>
  <c r="F50" i="2"/>
  <c r="M50" i="2"/>
  <c r="K50" i="2"/>
  <c r="I50" i="2"/>
  <c r="G50" i="2"/>
  <c r="E50" i="2"/>
  <c r="E38" i="4" l="1"/>
  <c r="E37" i="4" s="1"/>
  <c r="N38" i="4"/>
  <c r="N37" i="4" s="1"/>
  <c r="L28" i="7"/>
  <c r="M38" i="4"/>
  <c r="M37" i="4" s="1"/>
  <c r="K38" i="4"/>
  <c r="K37" i="4" s="1"/>
  <c r="H38" i="4"/>
  <c r="I38" i="4"/>
  <c r="I37" i="4" s="1"/>
  <c r="J38" i="4"/>
  <c r="J37" i="4" s="1"/>
  <c r="G38" i="4"/>
  <c r="G37" i="4" s="1"/>
  <c r="F38" i="4"/>
  <c r="F37" i="4" s="1"/>
  <c r="D36" i="4"/>
  <c r="L38" i="4" l="1"/>
  <c r="L37" i="4" s="1"/>
  <c r="H37" i="4"/>
  <c r="D38" i="4"/>
  <c r="B70" i="12"/>
  <c r="D37" i="4" l="1"/>
  <c r="D27" i="4"/>
  <c r="D47" i="4"/>
  <c r="C36" i="4"/>
  <c r="O36" i="4" s="1"/>
  <c r="O35" i="4"/>
  <c r="O34" i="4"/>
  <c r="O33" i="4"/>
  <c r="O32" i="4"/>
  <c r="O31" i="4"/>
  <c r="C37" i="4" l="1"/>
  <c r="O37" i="4" s="1"/>
  <c r="C47" i="4" l="1"/>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O26" i="2" l="1"/>
  <c r="N26" i="7" l="1"/>
  <c r="N27" i="7" s="1"/>
  <c r="N13" i="4" l="1"/>
  <c r="N23" i="4" s="1"/>
  <c r="N48" i="2"/>
  <c r="N49" i="2" s="1"/>
  <c r="N26" i="2"/>
  <c r="N27" i="2" s="1"/>
  <c r="N24" i="4" l="1"/>
  <c r="N14" i="4"/>
  <c r="N22" i="4"/>
  <c r="N12" i="4"/>
  <c r="N21" i="4"/>
  <c r="N11" i="4"/>
  <c r="M26" i="7"/>
  <c r="M27" i="7" s="1"/>
  <c r="M13" i="4"/>
  <c r="M23" i="4" s="1"/>
  <c r="M48" i="2"/>
  <c r="M49" i="2" s="1"/>
  <c r="M26" i="2"/>
  <c r="M27" i="2" s="1"/>
  <c r="M14" i="4" l="1"/>
  <c r="M24" i="4"/>
  <c r="M12" i="4"/>
  <c r="M22" i="4"/>
  <c r="M11" i="4"/>
  <c r="M21" i="4"/>
  <c r="L13" i="4"/>
  <c r="L23" i="4" s="1"/>
  <c r="L14" i="4" l="1"/>
  <c r="L24" i="4"/>
  <c r="L26" i="7"/>
  <c r="L27" i="7" s="1"/>
  <c r="L48" i="2"/>
  <c r="P48" i="2"/>
  <c r="L26" i="2"/>
  <c r="L27" i="2" s="1"/>
  <c r="O25" i="1"/>
  <c r="O22" i="1"/>
  <c r="O21" i="1"/>
  <c r="O20" i="1"/>
  <c r="O19" i="1"/>
  <c r="O18" i="1"/>
  <c r="O17" i="1"/>
  <c r="O16" i="1"/>
  <c r="O15" i="1"/>
  <c r="O14" i="1"/>
  <c r="O13" i="1"/>
  <c r="O12" i="1"/>
  <c r="O11" i="1"/>
  <c r="O10" i="1"/>
  <c r="K13" i="4"/>
  <c r="K23" i="4" s="1"/>
  <c r="K48" i="2"/>
  <c r="K49" i="2" s="1"/>
  <c r="K26" i="2"/>
  <c r="K27" i="2" s="1"/>
  <c r="K26" i="1"/>
  <c r="K27" i="1" s="1"/>
  <c r="J13" i="4"/>
  <c r="J23" i="4" s="1"/>
  <c r="O13" i="3"/>
  <c r="O14" i="3"/>
  <c r="J48" i="2"/>
  <c r="J49" i="2" s="1"/>
  <c r="J26" i="2"/>
  <c r="J27" i="2" s="1"/>
  <c r="I26" i="7"/>
  <c r="I27" i="7" s="1"/>
  <c r="I13" i="4"/>
  <c r="I23" i="4" s="1"/>
  <c r="I48" i="2"/>
  <c r="I49" i="2" s="1"/>
  <c r="I26" i="2"/>
  <c r="I27" i="2" s="1"/>
  <c r="J26" i="1"/>
  <c r="J27" i="1" s="1"/>
  <c r="L26" i="1"/>
  <c r="L27" i="1" s="1"/>
  <c r="M26" i="1"/>
  <c r="M27" i="1" s="1"/>
  <c r="N26" i="1"/>
  <c r="N27" i="1" s="1"/>
  <c r="H26" i="7"/>
  <c r="H27" i="7" s="1"/>
  <c r="H46" i="3"/>
  <c r="H47" i="3" s="1"/>
  <c r="H26" i="3"/>
  <c r="H13" i="4" s="1"/>
  <c r="H23" i="4" s="1"/>
  <c r="H26" i="2"/>
  <c r="H27" i="2" s="1"/>
  <c r="H48" i="2"/>
  <c r="H49" i="2" s="1"/>
  <c r="H26" i="1"/>
  <c r="H27" i="1" s="1"/>
  <c r="E26" i="7"/>
  <c r="E27" i="7" s="1"/>
  <c r="D26" i="7"/>
  <c r="D27" i="7" s="1"/>
  <c r="C26" i="7"/>
  <c r="C27" i="7" s="1"/>
  <c r="D46" i="3"/>
  <c r="D47" i="3" s="1"/>
  <c r="E46" i="3"/>
  <c r="E47" i="3" s="1"/>
  <c r="F46" i="3"/>
  <c r="F47" i="3" s="1"/>
  <c r="G46" i="3"/>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E27" i="1" s="1"/>
  <c r="E20" i="4" s="1"/>
  <c r="F26" i="1"/>
  <c r="F27" i="1" s="1"/>
  <c r="G26" i="1"/>
  <c r="G27" i="1" s="1"/>
  <c r="G20" i="4" s="1"/>
  <c r="C26" i="1"/>
  <c r="O10" i="3"/>
  <c r="O25" i="3"/>
  <c r="O15" i="3"/>
  <c r="O16" i="3"/>
  <c r="O17" i="3"/>
  <c r="O18" i="3"/>
  <c r="O19" i="3"/>
  <c r="O20" i="3"/>
  <c r="O21" i="3"/>
  <c r="O22" i="3"/>
  <c r="O12" i="3"/>
  <c r="O11" i="3"/>
  <c r="P26" i="1"/>
  <c r="G47" i="3" l="1"/>
  <c r="G24" i="4" s="1"/>
  <c r="L12" i="4"/>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O47" i="3" l="1"/>
  <c r="C21" i="4"/>
  <c r="O21" i="4" s="1"/>
  <c r="O27" i="2"/>
  <c r="O27" i="1"/>
  <c r="N20" i="4"/>
  <c r="O20" i="4" s="1"/>
  <c r="O25" i="4" s="1"/>
  <c r="O14" i="4"/>
  <c r="O10" i="4"/>
  <c r="O15" i="4" s="1"/>
  <c r="O11" i="4"/>
  <c r="O12" i="4"/>
  <c r="O24" i="4"/>
  <c r="O49" i="2"/>
  <c r="L22" i="4"/>
  <c r="O22" i="4" s="1"/>
</calcChain>
</file>

<file path=xl/sharedStrings.xml><?xml version="1.0" encoding="utf-8"?>
<sst xmlns="http://schemas.openxmlformats.org/spreadsheetml/2006/main" count="567" uniqueCount="133">
  <si>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</si>
  <si>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</si>
  <si>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</si>
  <si>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</si>
  <si>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</si>
  <si>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</si>
  <si>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</si>
  <si>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</si>
  <si>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</si>
  <si>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</si>
  <si>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</si>
  <si>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</si>
  <si>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</si>
  <si>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</si>
  <si>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</si>
  <si>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</si>
  <si>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</si>
  <si>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</si>
  <si>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</si>
  <si>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</si>
  <si>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</si>
  <si>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</si>
  <si>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</si>
  <si>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</si>
  <si>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</si>
  <si>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</si>
  <si>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</si>
  <si>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</si>
  <si>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</si>
  <si>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</si>
  <si>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</si>
  <si>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</si>
  <si>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</si>
  <si>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</si>
  <si>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</si>
  <si>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</si>
  <si>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</si>
  <si>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</si>
  <si>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</si>
  <si>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</si>
  <si>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</si>
  <si>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</si>
  <si>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</si>
  <si>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</si>
  <si>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</si>
  <si>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</si>
  <si>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</si>
  <si>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</si>
  <si>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</si>
  <si>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</si>
  <si>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</si>
  <si>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</si>
  <si>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</si>
  <si>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</si>
  <si>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</si>
  <si>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</si>
  <si>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</si>
  <si>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</si>
  <si>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</si>
  <si>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</si>
  <si>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</si>
  <si>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</si>
  <si>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</si>
  <si>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</si>
  <si>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</si>
  <si>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</si>
  <si>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</si>
  <si>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</si>
  <si>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</si>
  <si>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</si>
  <si>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</si>
  <si>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</si>
  <si>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</si>
  <si>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</si>
  <si>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</si>
  <si>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</si>
  <si>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</si>
  <si>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 xml:space="preserve">   Número de Máquinas de Azar por Fabricante y Procedencia </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</si>
  <si>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</si>
  <si>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</si>
  <si>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</si>
  <si>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</si>
  <si>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</si>
  <si>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</si>
  <si>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</si>
  <si>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</si>
  <si>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</si>
  <si>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</si>
  <si>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</si>
  <si>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</si>
  <si>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</si>
  <si>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</si>
  <si>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</si>
  <si>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</si>
  <si>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</si>
  <si>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</si>
  <si>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</si>
  <si>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</si>
  <si>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</si>
  <si>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</si>
  <si>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</si>
  <si>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</si>
  <si>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</si>
  <si>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</si>
  <si>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</si>
  <si>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</si>
  <si>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</si>
  <si>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</si>
  <si>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</si>
  <si>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</si>
  <si>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</si>
  <si>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</si>
  <si>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</si>
  <si>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</si>
  <si>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</si>
  <si>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Es la división del  win de un determinado período de tiempo por el número de días de operación en ese período, y a su vez la división por el número total de posiciones de juego consideradas.</t>
  </si>
  <si>
    <t>INGRESOS BRUTOS O WIN POR CATEGORÍA DE JUEGO ($)</t>
  </si>
  <si>
    <t xml:space="preserve">   Win y Participación por Categoría de Juego</t>
  </si>
  <si>
    <t>Dreams Coyhaique</t>
  </si>
  <si>
    <t>Coyhaique</t>
  </si>
  <si>
    <t>Enjoy Chiloé</t>
  </si>
  <si>
    <t>Castro</t>
  </si>
  <si>
    <t>PORCENTAJE DE RETORNO REAL PROMEDIO A CLIENTES EN MÁQUINAS DE AZAR (%)</t>
  </si>
  <si>
    <t>El porcentaje de retorno real promedio a los jugadores es variable, por lo que nada garantiza que los retornos pasados se repitan en el futuro.</t>
  </si>
  <si>
    <t>Últimos 12 Meses</t>
  </si>
  <si>
    <t>Corresponde al asiento o lugar disponible para que un jugador pueda apostar en alguno de los juegos del casino. Para cada mesa de juego se consideran las capacidades máximas permitidas según las indicaciones del Catálogo de Juegos de la SCJ o en parámetros internacionales de la industria, para las máquinas de azar cada una de éstas y para el bingo el número de posiciones, es decir, de asientos en el salón.</t>
  </si>
  <si>
    <t>Gasto Promedio Año 2015</t>
  </si>
  <si>
    <t>OFERTA DE JUEGOS POR CATEGORIA,  EN LOS CASINOS EN OPERACIÓN - Febrero 2015</t>
  </si>
  <si>
    <t>Al 28-02-2015</t>
  </si>
  <si>
    <t>POSICIONES DE JUEGO, POR CATEGORIA DE JUEGO - Febrero 2015</t>
  </si>
  <si>
    <t>WIN DIARIO POR POSICION DE JUEGO ($), SEGUN CATEGORIA - Febrero 2015</t>
  </si>
  <si>
    <t>Win Febrero 2015 y posiciones de juego al 28-02-2015</t>
  </si>
  <si>
    <t>WIN DIARIO POR POSICION DE JUEGO (US$), SEGUN CATEGORIA - Febrero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</si>
</sst>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28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164" fontId="33" fillId="4" borderId="0" xfId="3" applyNumberFormat="1" applyFont="1" applyBorder="1" applyAlignment="1">
      <alignment vertical="center"/>
    </xf>
    <xf numFmtId="166" fontId="23" fillId="2" borderId="2" xfId="1" applyNumberFormat="1" applyFont="1" applyBorder="1" applyAlignment="1"/>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2015</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17</xdr:col>
      <xdr:colOff>70757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17</xdr:col>
      <xdr:colOff>108857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17</xdr:col>
      <xdr:colOff>600074</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674235</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17</xdr:col>
      <xdr:colOff>411773</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468923</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495667</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15</xdr:col>
      <xdr:colOff>500429</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15</xdr:col>
      <xdr:colOff>502133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556108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61912</xdr:colOff>
      <xdr:row>20</xdr:row>
      <xdr:rowOff>117467</xdr:rowOff>
    </xdr:from>
    <xdr:to>
      <xdr:col>3</xdr:col>
      <xdr:colOff>5072062</xdr:colOff>
      <xdr:row>28</xdr:row>
      <xdr:rowOff>136517</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18</xdr:row>
      <xdr:rowOff>22946</xdr:rowOff>
    </xdr:from>
    <xdr:to>
      <xdr:col>3</xdr:col>
      <xdr:colOff>2190749</xdr:colOff>
      <xdr:row>19</xdr:row>
      <xdr:rowOff>90486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Normal="100" workbookViewId="0">
      <selection activeCell="H21" sqref="H21"/>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19"/>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111</v>
      </c>
      <c r="D15" s="20"/>
      <c r="E15" s="33" t="s">
        <v>65</v>
      </c>
    </row>
    <row r="16" spans="1:5" ht="26.25" customHeight="1" thickTop="1" thickBot="1">
      <c r="C16" s="33" t="s">
        <v>77</v>
      </c>
      <c r="D16" s="20"/>
      <c r="E16" s="33" t="s">
        <v>66</v>
      </c>
    </row>
    <row r="17" spans="3:5" ht="26.25" customHeight="1" thickTop="1" thickBot="1">
      <c r="C17" s="33" t="s">
        <v>105</v>
      </c>
      <c r="D17" s="20"/>
      <c r="E17" s="33" t="s">
        <v>67</v>
      </c>
    </row>
    <row r="18" spans="3:5" ht="26.25" customHeight="1" thickTop="1" thickBot="1">
      <c r="C18" s="33" t="s">
        <v>112</v>
      </c>
      <c r="D18" s="20"/>
      <c r="E18" s="33" t="s">
        <v>68</v>
      </c>
    </row>
    <row r="19" spans="3:5" ht="26.25" customHeight="1" thickTop="1" thickBot="1">
      <c r="C19" s="33" t="s">
        <v>62</v>
      </c>
      <c r="D19" s="20"/>
      <c r="E19" s="33" t="s">
        <v>69</v>
      </c>
    </row>
    <row r="20" spans="3:5" ht="26.25" customHeight="1" thickTop="1" thickBot="1">
      <c r="C20" s="33" t="s">
        <v>71</v>
      </c>
      <c r="D20" s="20"/>
      <c r="E20" s="33" t="s">
        <v>117</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7" zoomScale="130" zoomScaleNormal="130" workbookViewId="0">
      <selection activeCell="K19" sqref="K19"/>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46" t="s">
        <v>127</v>
      </c>
      <c r="C8" s="246"/>
      <c r="D8" s="246"/>
      <c r="E8" s="246"/>
      <c r="F8" s="246"/>
      <c r="G8" s="246"/>
      <c r="H8" s="247"/>
      <c r="I8" s="150"/>
      <c r="J8" s="58"/>
    </row>
    <row r="9" spans="2:10" s="52" customFormat="1" ht="15" customHeight="1">
      <c r="B9" s="248" t="s">
        <v>11</v>
      </c>
      <c r="C9" s="249" t="s">
        <v>86</v>
      </c>
      <c r="D9" s="250" t="s">
        <v>87</v>
      </c>
      <c r="E9" s="251"/>
      <c r="F9" s="252"/>
      <c r="G9" s="253" t="s">
        <v>88</v>
      </c>
      <c r="H9" s="254" t="s">
        <v>89</v>
      </c>
      <c r="I9" s="150"/>
      <c r="J9" s="58"/>
    </row>
    <row r="10" spans="2:10" s="52" customFormat="1" ht="24" customHeight="1">
      <c r="B10" s="248"/>
      <c r="C10" s="249"/>
      <c r="D10" s="152" t="s">
        <v>79</v>
      </c>
      <c r="E10" s="154" t="s">
        <v>80</v>
      </c>
      <c r="F10" s="153" t="s">
        <v>81</v>
      </c>
      <c r="G10" s="253"/>
      <c r="H10" s="254"/>
      <c r="I10" s="150"/>
    </row>
    <row r="11" spans="2:10" s="52" customFormat="1" ht="9" customHeight="1">
      <c r="B11" s="102" t="s">
        <v>34</v>
      </c>
      <c r="C11" s="39" t="s">
        <v>90</v>
      </c>
      <c r="D11" s="155">
        <v>6</v>
      </c>
      <c r="E11" s="155">
        <v>14</v>
      </c>
      <c r="F11" s="155">
        <v>1</v>
      </c>
      <c r="G11" s="155">
        <v>452</v>
      </c>
      <c r="H11" s="155">
        <v>136</v>
      </c>
      <c r="I11" s="150"/>
    </row>
    <row r="12" spans="2:10" s="52" customFormat="1" ht="9" customHeight="1">
      <c r="B12" s="101" t="s">
        <v>3</v>
      </c>
      <c r="C12" s="112" t="s">
        <v>91</v>
      </c>
      <c r="D12" s="156">
        <v>10</v>
      </c>
      <c r="E12" s="156">
        <v>28</v>
      </c>
      <c r="F12" s="156">
        <v>2</v>
      </c>
      <c r="G12" s="156">
        <v>788</v>
      </c>
      <c r="H12" s="156">
        <v>124</v>
      </c>
      <c r="I12" s="150"/>
    </row>
    <row r="13" spans="2:10" s="52" customFormat="1" ht="9" customHeight="1">
      <c r="B13" s="157" t="s">
        <v>76</v>
      </c>
      <c r="C13" s="39" t="s">
        <v>92</v>
      </c>
      <c r="D13" s="155">
        <v>5</v>
      </c>
      <c r="E13" s="155">
        <v>17</v>
      </c>
      <c r="F13" s="155">
        <v>1</v>
      </c>
      <c r="G13" s="155">
        <v>385</v>
      </c>
      <c r="H13" s="155">
        <v>179</v>
      </c>
      <c r="I13" s="150"/>
    </row>
    <row r="14" spans="2:10" s="52" customFormat="1" ht="9" customHeight="1">
      <c r="B14" s="101" t="s">
        <v>35</v>
      </c>
      <c r="C14" s="112" t="s">
        <v>93</v>
      </c>
      <c r="D14" s="156">
        <v>7</v>
      </c>
      <c r="E14" s="156">
        <v>9</v>
      </c>
      <c r="F14" s="156">
        <v>1</v>
      </c>
      <c r="G14" s="156">
        <v>335</v>
      </c>
      <c r="H14" s="156">
        <v>148</v>
      </c>
      <c r="I14" s="150"/>
      <c r="J14" s="53"/>
    </row>
    <row r="15" spans="2:10" s="52" customFormat="1" ht="9" customHeight="1">
      <c r="B15" s="102" t="s">
        <v>104</v>
      </c>
      <c r="C15" s="39" t="s">
        <v>94</v>
      </c>
      <c r="D15" s="155">
        <v>14</v>
      </c>
      <c r="E15" s="155">
        <v>42</v>
      </c>
      <c r="F15" s="155">
        <v>1</v>
      </c>
      <c r="G15" s="155">
        <v>1380</v>
      </c>
      <c r="H15" s="155">
        <v>100</v>
      </c>
      <c r="I15" s="150"/>
      <c r="J15" s="53"/>
    </row>
    <row r="16" spans="2:10" s="52" customFormat="1" ht="9" customHeight="1">
      <c r="B16" s="101" t="s">
        <v>16</v>
      </c>
      <c r="C16" s="112" t="s">
        <v>95</v>
      </c>
      <c r="D16" s="156">
        <v>28</v>
      </c>
      <c r="E16" s="156">
        <v>52</v>
      </c>
      <c r="F16" s="156">
        <v>1</v>
      </c>
      <c r="G16" s="156">
        <v>1869</v>
      </c>
      <c r="H16" s="156">
        <v>300</v>
      </c>
      <c r="I16" s="150"/>
      <c r="J16" s="53"/>
    </row>
    <row r="17" spans="1:248" s="52" customFormat="1" ht="9" customHeight="1">
      <c r="B17" s="102" t="s">
        <v>4</v>
      </c>
      <c r="C17" s="39" t="s">
        <v>96</v>
      </c>
      <c r="D17" s="155">
        <v>5</v>
      </c>
      <c r="E17" s="155">
        <v>12</v>
      </c>
      <c r="F17" s="155">
        <v>2</v>
      </c>
      <c r="G17" s="155">
        <v>242</v>
      </c>
      <c r="H17" s="155">
        <v>30</v>
      </c>
      <c r="I17" s="150"/>
    </row>
    <row r="18" spans="1:248" s="52" customFormat="1" ht="9" customHeight="1">
      <c r="B18" s="101" t="s">
        <v>5</v>
      </c>
      <c r="C18" s="112" t="s">
        <v>97</v>
      </c>
      <c r="D18" s="156">
        <v>4</v>
      </c>
      <c r="E18" s="156">
        <v>10</v>
      </c>
      <c r="F18" s="156">
        <v>1</v>
      </c>
      <c r="G18" s="156">
        <v>452</v>
      </c>
      <c r="H18" s="156">
        <v>68</v>
      </c>
      <c r="I18" s="150"/>
    </row>
    <row r="19" spans="1:248" s="52" customFormat="1" ht="9" customHeight="1">
      <c r="B19" s="223" t="s">
        <v>6</v>
      </c>
      <c r="C19" s="224" t="s">
        <v>98</v>
      </c>
      <c r="D19" s="228">
        <v>11</v>
      </c>
      <c r="E19" s="228">
        <v>38</v>
      </c>
      <c r="F19" s="228">
        <v>1</v>
      </c>
      <c r="G19" s="228">
        <v>1375</v>
      </c>
      <c r="H19" s="228">
        <v>168</v>
      </c>
      <c r="I19" s="150"/>
    </row>
    <row r="20" spans="1:248" s="52" customFormat="1" ht="9" customHeight="1">
      <c r="B20" s="226" t="s">
        <v>12</v>
      </c>
      <c r="C20" s="41" t="s">
        <v>99</v>
      </c>
      <c r="D20" s="229">
        <v>4</v>
      </c>
      <c r="E20" s="229">
        <v>5</v>
      </c>
      <c r="F20" s="229">
        <v>1</v>
      </c>
      <c r="G20" s="229">
        <v>203</v>
      </c>
      <c r="H20" s="229">
        <v>40</v>
      </c>
      <c r="I20" s="150"/>
    </row>
    <row r="21" spans="1:248" s="52" customFormat="1" ht="9" customHeight="1">
      <c r="B21" s="223" t="s">
        <v>13</v>
      </c>
      <c r="C21" s="224" t="s">
        <v>100</v>
      </c>
      <c r="D21" s="228">
        <v>7</v>
      </c>
      <c r="E21" s="228">
        <v>26</v>
      </c>
      <c r="F21" s="228">
        <v>3</v>
      </c>
      <c r="G21" s="228">
        <v>638</v>
      </c>
      <c r="H21" s="228">
        <v>176</v>
      </c>
      <c r="I21" s="150"/>
    </row>
    <row r="22" spans="1:248" s="52" customFormat="1" ht="9" customHeight="1">
      <c r="B22" s="226" t="s">
        <v>14</v>
      </c>
      <c r="C22" s="41" t="s">
        <v>101</v>
      </c>
      <c r="D22" s="229">
        <v>5</v>
      </c>
      <c r="E22" s="229">
        <v>15</v>
      </c>
      <c r="F22" s="229">
        <v>2</v>
      </c>
      <c r="G22" s="229">
        <v>384</v>
      </c>
      <c r="H22" s="229">
        <v>100</v>
      </c>
      <c r="I22" s="150"/>
    </row>
    <row r="23" spans="1:248" s="52" customFormat="1" ht="9" customHeight="1">
      <c r="B23" s="223" t="s">
        <v>38</v>
      </c>
      <c r="C23" s="224" t="s">
        <v>102</v>
      </c>
      <c r="D23" s="228">
        <v>6</v>
      </c>
      <c r="E23" s="228">
        <v>14</v>
      </c>
      <c r="F23" s="228">
        <v>1</v>
      </c>
      <c r="G23" s="228">
        <v>333</v>
      </c>
      <c r="H23" s="228">
        <v>60</v>
      </c>
      <c r="I23" s="150"/>
    </row>
    <row r="24" spans="1:248" s="52" customFormat="1" ht="9" customHeight="1">
      <c r="B24" s="230" t="s">
        <v>120</v>
      </c>
      <c r="C24" s="41" t="s">
        <v>121</v>
      </c>
      <c r="D24" s="229">
        <v>5</v>
      </c>
      <c r="E24" s="229">
        <v>10</v>
      </c>
      <c r="F24" s="229">
        <v>2</v>
      </c>
      <c r="G24" s="229">
        <v>230</v>
      </c>
      <c r="H24" s="229">
        <v>72</v>
      </c>
      <c r="I24" s="150"/>
    </row>
    <row r="25" spans="1:248" s="52" customFormat="1" ht="9" customHeight="1">
      <c r="B25" s="223" t="s">
        <v>118</v>
      </c>
      <c r="C25" s="224" t="s">
        <v>119</v>
      </c>
      <c r="D25" s="228">
        <v>4</v>
      </c>
      <c r="E25" s="228">
        <v>6</v>
      </c>
      <c r="F25" s="228">
        <v>1</v>
      </c>
      <c r="G25" s="228">
        <v>160</v>
      </c>
      <c r="H25" s="228">
        <v>38</v>
      </c>
      <c r="I25" s="150"/>
    </row>
    <row r="26" spans="1:248" s="52" customFormat="1" ht="9" customHeight="1">
      <c r="B26" s="230" t="s">
        <v>15</v>
      </c>
      <c r="C26" s="41" t="s">
        <v>103</v>
      </c>
      <c r="D26" s="229">
        <v>5</v>
      </c>
      <c r="E26" s="229">
        <v>13</v>
      </c>
      <c r="F26" s="229">
        <v>2</v>
      </c>
      <c r="G26" s="229">
        <v>433</v>
      </c>
      <c r="H26" s="229">
        <v>130</v>
      </c>
      <c r="I26" s="150"/>
    </row>
    <row r="27" spans="1:248" s="151" customFormat="1" ht="18" customHeight="1">
      <c r="A27" s="79"/>
      <c r="B27" s="158" t="s">
        <v>2</v>
      </c>
      <c r="C27" s="159"/>
      <c r="D27" s="160">
        <f t="shared" ref="D27:H27" si="0">SUM(D11:D26)</f>
        <v>126</v>
      </c>
      <c r="E27" s="160">
        <f t="shared" si="0"/>
        <v>311</v>
      </c>
      <c r="F27" s="160">
        <f t="shared" si="0"/>
        <v>23</v>
      </c>
      <c r="G27" s="160">
        <f t="shared" si="0"/>
        <v>9659</v>
      </c>
      <c r="H27" s="161">
        <f t="shared" si="0"/>
        <v>1869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2" t="s">
        <v>128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25" zoomScaleNormal="100" workbookViewId="0">
      <selection activeCell="L55" sqref="L55"/>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6" t="s">
        <v>129</v>
      </c>
      <c r="C8" s="257"/>
      <c r="D8" s="257"/>
      <c r="E8" s="257"/>
      <c r="F8" s="257"/>
      <c r="G8" s="257"/>
      <c r="H8" s="257"/>
      <c r="I8" s="257"/>
      <c r="K8" s="58"/>
    </row>
    <row r="9" spans="2:11" s="52" customFormat="1" ht="15" customHeight="1">
      <c r="B9" s="248" t="s">
        <v>11</v>
      </c>
      <c r="C9" s="249" t="s">
        <v>86</v>
      </c>
      <c r="D9" s="250" t="s">
        <v>106</v>
      </c>
      <c r="E9" s="251"/>
      <c r="F9" s="252"/>
      <c r="G9" s="253" t="s">
        <v>107</v>
      </c>
      <c r="H9" s="249" t="s">
        <v>83</v>
      </c>
      <c r="I9" s="253" t="s">
        <v>108</v>
      </c>
      <c r="K9" s="58"/>
    </row>
    <row r="10" spans="2:11" s="52" customFormat="1" ht="24" customHeight="1">
      <c r="B10" s="248"/>
      <c r="C10" s="249"/>
      <c r="D10" s="152" t="s">
        <v>79</v>
      </c>
      <c r="E10" s="154" t="s">
        <v>80</v>
      </c>
      <c r="F10" s="153" t="s">
        <v>81</v>
      </c>
      <c r="G10" s="253"/>
      <c r="H10" s="249"/>
      <c r="I10" s="253"/>
    </row>
    <row r="11" spans="2:11" s="52" customFormat="1" ht="9" customHeight="1">
      <c r="B11" s="102" t="s">
        <v>34</v>
      </c>
      <c r="C11" s="39" t="s">
        <v>90</v>
      </c>
      <c r="D11" s="155">
        <v>42</v>
      </c>
      <c r="E11" s="155">
        <v>95</v>
      </c>
      <c r="F11" s="155">
        <v>10</v>
      </c>
      <c r="G11" s="155">
        <v>452</v>
      </c>
      <c r="H11" s="155">
        <v>136</v>
      </c>
      <c r="I11" s="155">
        <f>SUM(D11:H11)</f>
        <v>735</v>
      </c>
    </row>
    <row r="12" spans="2:11" s="52" customFormat="1" ht="9" customHeight="1">
      <c r="B12" s="101" t="s">
        <v>3</v>
      </c>
      <c r="C12" s="112" t="s">
        <v>91</v>
      </c>
      <c r="D12" s="156">
        <v>70</v>
      </c>
      <c r="E12" s="156">
        <v>221</v>
      </c>
      <c r="F12" s="156">
        <v>17</v>
      </c>
      <c r="G12" s="156">
        <v>788</v>
      </c>
      <c r="H12" s="156">
        <v>124</v>
      </c>
      <c r="I12" s="156">
        <f t="shared" ref="I12:I26" si="0">SUM(D12:H12)</f>
        <v>1220</v>
      </c>
    </row>
    <row r="13" spans="2:11" s="52" customFormat="1" ht="9" customHeight="1">
      <c r="B13" s="157" t="s">
        <v>76</v>
      </c>
      <c r="C13" s="39" t="s">
        <v>92</v>
      </c>
      <c r="D13" s="155">
        <v>35</v>
      </c>
      <c r="E13" s="155">
        <v>142</v>
      </c>
      <c r="F13" s="155">
        <v>7</v>
      </c>
      <c r="G13" s="155">
        <v>385</v>
      </c>
      <c r="H13" s="155">
        <v>179</v>
      </c>
      <c r="I13" s="155">
        <f t="shared" si="0"/>
        <v>748</v>
      </c>
    </row>
    <row r="14" spans="2:11" s="52" customFormat="1" ht="9" customHeight="1">
      <c r="B14" s="101" t="s">
        <v>35</v>
      </c>
      <c r="C14" s="112" t="s">
        <v>93</v>
      </c>
      <c r="D14" s="156">
        <v>49</v>
      </c>
      <c r="E14" s="156">
        <v>62</v>
      </c>
      <c r="F14" s="156">
        <v>10</v>
      </c>
      <c r="G14" s="156">
        <v>335</v>
      </c>
      <c r="H14" s="156">
        <v>148</v>
      </c>
      <c r="I14" s="229">
        <f t="shared" si="0"/>
        <v>604</v>
      </c>
    </row>
    <row r="15" spans="2:11" s="52" customFormat="1" ht="9" customHeight="1">
      <c r="B15" s="102" t="s">
        <v>104</v>
      </c>
      <c r="C15" s="39" t="s">
        <v>94</v>
      </c>
      <c r="D15" s="155">
        <v>98</v>
      </c>
      <c r="E15" s="155">
        <v>348</v>
      </c>
      <c r="F15" s="155">
        <v>10</v>
      </c>
      <c r="G15" s="155">
        <v>1380</v>
      </c>
      <c r="H15" s="155">
        <v>100</v>
      </c>
      <c r="I15" s="155">
        <f t="shared" si="0"/>
        <v>1936</v>
      </c>
    </row>
    <row r="16" spans="2:11" s="52" customFormat="1" ht="9" customHeight="1">
      <c r="B16" s="101" t="s">
        <v>16</v>
      </c>
      <c r="C16" s="112" t="s">
        <v>95</v>
      </c>
      <c r="D16" s="156">
        <v>196</v>
      </c>
      <c r="E16" s="156">
        <v>349</v>
      </c>
      <c r="F16" s="156">
        <v>10</v>
      </c>
      <c r="G16" s="156">
        <v>1869</v>
      </c>
      <c r="H16" s="156">
        <v>300</v>
      </c>
      <c r="I16" s="229">
        <f t="shared" si="0"/>
        <v>2724</v>
      </c>
    </row>
    <row r="17" spans="1:247" s="52" customFormat="1" ht="9" customHeight="1">
      <c r="B17" s="102" t="s">
        <v>4</v>
      </c>
      <c r="C17" s="39" t="s">
        <v>96</v>
      </c>
      <c r="D17" s="155">
        <v>35</v>
      </c>
      <c r="E17" s="155">
        <v>110</v>
      </c>
      <c r="F17" s="155">
        <v>14</v>
      </c>
      <c r="G17" s="155">
        <v>242</v>
      </c>
      <c r="H17" s="155">
        <v>30</v>
      </c>
      <c r="I17" s="155">
        <f t="shared" si="0"/>
        <v>431</v>
      </c>
    </row>
    <row r="18" spans="1:247" s="52" customFormat="1" ht="9" customHeight="1">
      <c r="B18" s="101" t="s">
        <v>5</v>
      </c>
      <c r="C18" s="112" t="s">
        <v>97</v>
      </c>
      <c r="D18" s="156">
        <v>28</v>
      </c>
      <c r="E18" s="156">
        <v>75</v>
      </c>
      <c r="F18" s="156">
        <v>10</v>
      </c>
      <c r="G18" s="156">
        <v>452</v>
      </c>
      <c r="H18" s="156">
        <v>68</v>
      </c>
      <c r="I18" s="229">
        <f t="shared" si="0"/>
        <v>633</v>
      </c>
    </row>
    <row r="19" spans="1:247" s="52" customFormat="1" ht="9" customHeight="1">
      <c r="B19" s="223" t="s">
        <v>6</v>
      </c>
      <c r="C19" s="224" t="s">
        <v>98</v>
      </c>
      <c r="D19" s="228">
        <v>77</v>
      </c>
      <c r="E19" s="228">
        <v>272</v>
      </c>
      <c r="F19" s="228">
        <v>10</v>
      </c>
      <c r="G19" s="228">
        <v>1375</v>
      </c>
      <c r="H19" s="228">
        <v>168</v>
      </c>
      <c r="I19" s="155">
        <f t="shared" si="0"/>
        <v>1902</v>
      </c>
    </row>
    <row r="20" spans="1:247" s="52" customFormat="1" ht="9" customHeight="1">
      <c r="B20" s="226" t="s">
        <v>12</v>
      </c>
      <c r="C20" s="41" t="s">
        <v>99</v>
      </c>
      <c r="D20" s="229">
        <v>28</v>
      </c>
      <c r="E20" s="229">
        <v>41</v>
      </c>
      <c r="F20" s="229">
        <v>7</v>
      </c>
      <c r="G20" s="229">
        <v>203</v>
      </c>
      <c r="H20" s="229">
        <v>40</v>
      </c>
      <c r="I20" s="229">
        <f t="shared" si="0"/>
        <v>319</v>
      </c>
    </row>
    <row r="21" spans="1:247" s="52" customFormat="1" ht="9" customHeight="1">
      <c r="B21" s="223" t="s">
        <v>13</v>
      </c>
      <c r="C21" s="224" t="s">
        <v>100</v>
      </c>
      <c r="D21" s="228">
        <v>49</v>
      </c>
      <c r="E21" s="228">
        <v>186</v>
      </c>
      <c r="F21" s="228">
        <v>24</v>
      </c>
      <c r="G21" s="228">
        <v>638</v>
      </c>
      <c r="H21" s="228">
        <v>176</v>
      </c>
      <c r="I21" s="155">
        <f t="shared" si="0"/>
        <v>1073</v>
      </c>
    </row>
    <row r="22" spans="1:247" s="52" customFormat="1" ht="9" customHeight="1">
      <c r="B22" s="226" t="s">
        <v>14</v>
      </c>
      <c r="C22" s="41" t="s">
        <v>101</v>
      </c>
      <c r="D22" s="229">
        <v>35</v>
      </c>
      <c r="E22" s="229">
        <v>118</v>
      </c>
      <c r="F22" s="229">
        <v>17</v>
      </c>
      <c r="G22" s="229">
        <v>384</v>
      </c>
      <c r="H22" s="229">
        <v>100</v>
      </c>
      <c r="I22" s="229">
        <f t="shared" si="0"/>
        <v>654</v>
      </c>
    </row>
    <row r="23" spans="1:247" s="52" customFormat="1" ht="9" customHeight="1">
      <c r="B23" s="223" t="s">
        <v>38</v>
      </c>
      <c r="C23" s="224" t="s">
        <v>102</v>
      </c>
      <c r="D23" s="228">
        <v>42</v>
      </c>
      <c r="E23" s="228">
        <v>101</v>
      </c>
      <c r="F23" s="228">
        <v>10</v>
      </c>
      <c r="G23" s="228">
        <v>333</v>
      </c>
      <c r="H23" s="228">
        <v>60</v>
      </c>
      <c r="I23" s="155">
        <f t="shared" si="0"/>
        <v>546</v>
      </c>
    </row>
    <row r="24" spans="1:247" s="52" customFormat="1" ht="9" customHeight="1">
      <c r="B24" s="226" t="s">
        <v>120</v>
      </c>
      <c r="C24" s="41" t="s">
        <v>121</v>
      </c>
      <c r="D24" s="229">
        <v>35</v>
      </c>
      <c r="E24" s="229">
        <v>73</v>
      </c>
      <c r="F24" s="229">
        <v>14</v>
      </c>
      <c r="G24" s="229">
        <v>230</v>
      </c>
      <c r="H24" s="229">
        <v>72</v>
      </c>
      <c r="I24" s="229">
        <f t="shared" si="0"/>
        <v>424</v>
      </c>
    </row>
    <row r="25" spans="1:247" s="52" customFormat="1" ht="9" customHeight="1">
      <c r="B25" s="223" t="s">
        <v>118</v>
      </c>
      <c r="C25" s="224" t="s">
        <v>119</v>
      </c>
      <c r="D25" s="228">
        <v>28</v>
      </c>
      <c r="E25" s="228">
        <v>39</v>
      </c>
      <c r="F25" s="228">
        <v>7</v>
      </c>
      <c r="G25" s="228">
        <v>160</v>
      </c>
      <c r="H25" s="228">
        <v>38</v>
      </c>
      <c r="I25" s="155">
        <f t="shared" si="0"/>
        <v>272</v>
      </c>
    </row>
    <row r="26" spans="1:247" s="52" customFormat="1" ht="9" customHeight="1">
      <c r="B26" s="226" t="s">
        <v>15</v>
      </c>
      <c r="C26" s="41" t="s">
        <v>103</v>
      </c>
      <c r="D26" s="229">
        <v>35</v>
      </c>
      <c r="E26" s="229">
        <v>97</v>
      </c>
      <c r="F26" s="229">
        <v>14</v>
      </c>
      <c r="G26" s="229">
        <v>433</v>
      </c>
      <c r="H26" s="229">
        <v>130</v>
      </c>
      <c r="I26" s="229">
        <f t="shared" si="0"/>
        <v>709</v>
      </c>
    </row>
    <row r="27" spans="1:247" s="151" customFormat="1" ht="18" customHeight="1">
      <c r="A27" s="79"/>
      <c r="B27" s="158" t="s">
        <v>2</v>
      </c>
      <c r="C27" s="159"/>
      <c r="D27" s="160">
        <f t="shared" ref="D27:H27" si="1">SUM(D11:D26)</f>
        <v>882</v>
      </c>
      <c r="E27" s="160">
        <f t="shared" si="1"/>
        <v>2329</v>
      </c>
      <c r="F27" s="160">
        <f t="shared" si="1"/>
        <v>191</v>
      </c>
      <c r="G27" s="160">
        <f t="shared" si="1"/>
        <v>9659</v>
      </c>
      <c r="H27" s="161">
        <f t="shared" si="1"/>
        <v>1869</v>
      </c>
      <c r="I27" s="161">
        <f>SUM(I11:I26)</f>
        <v>14930</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2" t="str">
        <f>'Oferta de Juegos'!B28</f>
        <v>Al 28-02-2015</v>
      </c>
      <c r="I28" s="57"/>
    </row>
    <row r="29" spans="1:247" s="52" customFormat="1" ht="22.5" customHeight="1">
      <c r="B29" s="256" t="s">
        <v>130</v>
      </c>
      <c r="C29" s="257"/>
      <c r="D29" s="257"/>
      <c r="E29" s="257"/>
      <c r="F29" s="257"/>
      <c r="G29" s="257"/>
      <c r="H29" s="257"/>
      <c r="I29" s="189"/>
      <c r="J29" s="58"/>
    </row>
    <row r="30" spans="1:247" s="52" customFormat="1" ht="15" customHeight="1">
      <c r="B30" s="258" t="s">
        <v>11</v>
      </c>
      <c r="C30" s="249" t="s">
        <v>86</v>
      </c>
      <c r="D30" s="250" t="s">
        <v>106</v>
      </c>
      <c r="E30" s="251"/>
      <c r="F30" s="252"/>
      <c r="G30" s="249" t="s">
        <v>107</v>
      </c>
      <c r="H30" s="249" t="s">
        <v>83</v>
      </c>
      <c r="I30" s="255"/>
      <c r="J30" s="58"/>
    </row>
    <row r="31" spans="1:247" s="52" customFormat="1" ht="24" customHeight="1">
      <c r="B31" s="258"/>
      <c r="C31" s="249"/>
      <c r="D31" s="152" t="s">
        <v>79</v>
      </c>
      <c r="E31" s="154" t="s">
        <v>80</v>
      </c>
      <c r="F31" s="153" t="s">
        <v>81</v>
      </c>
      <c r="G31" s="249"/>
      <c r="H31" s="249"/>
      <c r="I31" s="255"/>
      <c r="J31" s="58"/>
    </row>
    <row r="32" spans="1:247" s="52" customFormat="1" ht="9" customHeight="1">
      <c r="B32" s="102" t="s">
        <v>34</v>
      </c>
      <c r="C32" s="39" t="s">
        <v>90</v>
      </c>
      <c r="D32" s="155">
        <v>86558.46</v>
      </c>
      <c r="E32" s="155">
        <v>30948.2</v>
      </c>
      <c r="F32" s="155">
        <v>18675</v>
      </c>
      <c r="G32" s="155">
        <v>57304.46</v>
      </c>
      <c r="H32" s="155">
        <v>19.36</v>
      </c>
      <c r="I32" s="188"/>
    </row>
    <row r="33" spans="1:247" s="52" customFormat="1" ht="9" customHeight="1">
      <c r="B33" s="101" t="s">
        <v>3</v>
      </c>
      <c r="C33" s="112" t="s">
        <v>91</v>
      </c>
      <c r="D33" s="156">
        <v>65828.320000000007</v>
      </c>
      <c r="E33" s="156">
        <v>30511.93</v>
      </c>
      <c r="F33" s="156">
        <v>18438.240000000002</v>
      </c>
      <c r="G33" s="156">
        <v>78338.080000000002</v>
      </c>
      <c r="H33" s="156">
        <v>1475.46</v>
      </c>
      <c r="I33" s="190"/>
    </row>
    <row r="34" spans="1:247" s="52" customFormat="1" ht="9" customHeight="1">
      <c r="B34" s="157" t="s">
        <v>76</v>
      </c>
      <c r="C34" s="39" t="s">
        <v>92</v>
      </c>
      <c r="D34" s="155">
        <v>35625.769999999997</v>
      </c>
      <c r="E34" s="155">
        <v>13545.54</v>
      </c>
      <c r="F34" s="155">
        <v>20474.23</v>
      </c>
      <c r="G34" s="155">
        <v>45647.73</v>
      </c>
      <c r="H34" s="155">
        <v>0</v>
      </c>
      <c r="I34" s="188"/>
    </row>
    <row r="35" spans="1:247" s="52" customFormat="1" ht="9" customHeight="1">
      <c r="B35" s="101" t="s">
        <v>35</v>
      </c>
      <c r="C35" s="112" t="s">
        <v>93</v>
      </c>
      <c r="D35" s="156">
        <v>18549.93</v>
      </c>
      <c r="E35" s="156">
        <v>26019.73</v>
      </c>
      <c r="F35" s="156">
        <v>16350</v>
      </c>
      <c r="G35" s="156">
        <v>51826.87</v>
      </c>
      <c r="H35" s="156">
        <v>7.31</v>
      </c>
      <c r="I35" s="190"/>
    </row>
    <row r="36" spans="1:247" s="52" customFormat="1" ht="9" customHeight="1">
      <c r="B36" s="102" t="s">
        <v>104</v>
      </c>
      <c r="C36" s="39" t="s">
        <v>94</v>
      </c>
      <c r="D36" s="155">
        <v>42559.58</v>
      </c>
      <c r="E36" s="155">
        <v>41006.199999999997</v>
      </c>
      <c r="F36" s="155">
        <v>36716.07</v>
      </c>
      <c r="G36" s="155">
        <v>49361.120000000003</v>
      </c>
      <c r="H36" s="155">
        <v>622.17999999999995</v>
      </c>
      <c r="I36" s="188"/>
    </row>
    <row r="37" spans="1:247" s="52" customFormat="1" ht="9" customHeight="1">
      <c r="B37" s="101" t="s">
        <v>16</v>
      </c>
      <c r="C37" s="112" t="s">
        <v>95</v>
      </c>
      <c r="D37" s="156">
        <v>44128.37</v>
      </c>
      <c r="E37" s="156">
        <v>76468.11</v>
      </c>
      <c r="F37" s="156">
        <v>41161.07</v>
      </c>
      <c r="G37" s="156">
        <v>77454.960000000006</v>
      </c>
      <c r="H37" s="156">
        <v>404.88</v>
      </c>
      <c r="I37" s="190"/>
    </row>
    <row r="38" spans="1:247" s="52" customFormat="1" ht="9" customHeight="1">
      <c r="B38" s="102" t="s">
        <v>4</v>
      </c>
      <c r="C38" s="39" t="s">
        <v>96</v>
      </c>
      <c r="D38" s="155">
        <v>27300.51</v>
      </c>
      <c r="E38" s="155">
        <v>12872.05</v>
      </c>
      <c r="F38" s="155">
        <v>8819.39</v>
      </c>
      <c r="G38" s="155">
        <v>61155.95</v>
      </c>
      <c r="H38" s="155">
        <v>554.29</v>
      </c>
      <c r="I38" s="188"/>
    </row>
    <row r="39" spans="1:247" s="52" customFormat="1" ht="9" customHeight="1">
      <c r="B39" s="101" t="s">
        <v>5</v>
      </c>
      <c r="C39" s="112" t="s">
        <v>97</v>
      </c>
      <c r="D39" s="156">
        <v>31613.01</v>
      </c>
      <c r="E39" s="156">
        <v>35949.81</v>
      </c>
      <c r="F39" s="156">
        <v>24176.79</v>
      </c>
      <c r="G39" s="156">
        <v>55484.07</v>
      </c>
      <c r="H39" s="156">
        <v>0</v>
      </c>
      <c r="I39" s="190"/>
    </row>
    <row r="40" spans="1:247" s="52" customFormat="1" ht="9" customHeight="1">
      <c r="B40" s="223" t="s">
        <v>6</v>
      </c>
      <c r="C40" s="224" t="s">
        <v>98</v>
      </c>
      <c r="D40" s="228">
        <v>24193.18</v>
      </c>
      <c r="E40" s="228">
        <v>22909.79</v>
      </c>
      <c r="F40" s="228">
        <v>13848.57</v>
      </c>
      <c r="G40" s="228">
        <v>59992.76</v>
      </c>
      <c r="H40" s="228">
        <v>738.97</v>
      </c>
      <c r="I40" s="190"/>
    </row>
    <row r="41" spans="1:247" s="52" customFormat="1" ht="9" customHeight="1">
      <c r="B41" s="226" t="s">
        <v>12</v>
      </c>
      <c r="C41" s="41" t="s">
        <v>99</v>
      </c>
      <c r="D41" s="229">
        <v>26355.23</v>
      </c>
      <c r="E41" s="229">
        <v>35468.42</v>
      </c>
      <c r="F41" s="229">
        <v>6964.29</v>
      </c>
      <c r="G41" s="229">
        <v>43325.51</v>
      </c>
      <c r="H41" s="229">
        <v>1066.8800000000001</v>
      </c>
      <c r="I41" s="188"/>
    </row>
    <row r="42" spans="1:247" s="52" customFormat="1" ht="9" customHeight="1">
      <c r="B42" s="223" t="s">
        <v>13</v>
      </c>
      <c r="C42" s="224" t="s">
        <v>100</v>
      </c>
      <c r="D42" s="228">
        <v>21607.87</v>
      </c>
      <c r="E42" s="228">
        <v>12451.63</v>
      </c>
      <c r="F42" s="228">
        <v>2343.4499999999998</v>
      </c>
      <c r="G42" s="228">
        <v>71430.880000000005</v>
      </c>
      <c r="H42" s="228">
        <v>84.65</v>
      </c>
      <c r="I42" s="190"/>
    </row>
    <row r="43" spans="1:247" s="52" customFormat="1" ht="9" customHeight="1">
      <c r="B43" s="226" t="s">
        <v>14</v>
      </c>
      <c r="C43" s="41" t="s">
        <v>101</v>
      </c>
      <c r="D43" s="229">
        <v>39037.24</v>
      </c>
      <c r="E43" s="229">
        <v>26554.39</v>
      </c>
      <c r="F43" s="229">
        <v>4190.55</v>
      </c>
      <c r="G43" s="229">
        <v>88018.3</v>
      </c>
      <c r="H43" s="229">
        <v>0</v>
      </c>
      <c r="I43" s="188"/>
    </row>
    <row r="44" spans="1:247" s="52" customFormat="1" ht="9" customHeight="1">
      <c r="B44" s="223" t="s">
        <v>38</v>
      </c>
      <c r="C44" s="224" t="s">
        <v>102</v>
      </c>
      <c r="D44" s="228">
        <v>19686.439999999999</v>
      </c>
      <c r="E44" s="228">
        <v>15595.37</v>
      </c>
      <c r="F44" s="228">
        <v>1655.36</v>
      </c>
      <c r="G44" s="228">
        <v>48745.97</v>
      </c>
      <c r="H44" s="228">
        <v>0</v>
      </c>
      <c r="I44" s="190"/>
    </row>
    <row r="45" spans="1:247" s="52" customFormat="1" ht="9" customHeight="1">
      <c r="B45" s="226" t="s">
        <v>120</v>
      </c>
      <c r="C45" s="41" t="s">
        <v>121</v>
      </c>
      <c r="D45" s="229">
        <v>30038.78</v>
      </c>
      <c r="E45" s="229">
        <v>22302.52</v>
      </c>
      <c r="F45" s="229">
        <v>7890.56</v>
      </c>
      <c r="G45" s="229">
        <v>31528.41</v>
      </c>
      <c r="H45" s="229">
        <v>0</v>
      </c>
      <c r="I45" s="190"/>
    </row>
    <row r="46" spans="1:247" s="52" customFormat="1" ht="9" customHeight="1">
      <c r="B46" s="223" t="s">
        <v>118</v>
      </c>
      <c r="C46" s="224" t="s">
        <v>119</v>
      </c>
      <c r="D46" s="228">
        <v>15146.05</v>
      </c>
      <c r="E46" s="228">
        <v>22139.7</v>
      </c>
      <c r="F46" s="228">
        <v>3878.57</v>
      </c>
      <c r="G46" s="228">
        <v>58482.7</v>
      </c>
      <c r="H46" s="228">
        <v>0</v>
      </c>
      <c r="I46" s="190"/>
    </row>
    <row r="47" spans="1:247" s="52" customFormat="1" ht="9" customHeight="1">
      <c r="B47" s="226" t="s">
        <v>15</v>
      </c>
      <c r="C47" s="41" t="s">
        <v>103</v>
      </c>
      <c r="D47" s="229">
        <v>33220.410000000003</v>
      </c>
      <c r="E47" s="229">
        <v>30197.85</v>
      </c>
      <c r="F47" s="229">
        <v>5928.32</v>
      </c>
      <c r="G47" s="229">
        <v>83699.199999999997</v>
      </c>
      <c r="H47" s="229">
        <v>711.72</v>
      </c>
      <c r="I47" s="190"/>
    </row>
    <row r="48" spans="1:247" s="151" customFormat="1" ht="18" customHeight="1">
      <c r="A48" s="79"/>
      <c r="B48" s="158" t="s">
        <v>2</v>
      </c>
      <c r="C48" s="159"/>
      <c r="D48" s="160">
        <v>38039.53</v>
      </c>
      <c r="E48" s="160">
        <v>33671.339999999997</v>
      </c>
      <c r="F48" s="160">
        <v>13104.27</v>
      </c>
      <c r="G48" s="161">
        <v>63678.29</v>
      </c>
      <c r="H48" s="160">
        <v>353.79</v>
      </c>
      <c r="I48" s="191"/>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2" t="s">
        <v>131</v>
      </c>
    </row>
    <row r="50" spans="2:10" s="52" customFormat="1" ht="22.5" customHeight="1">
      <c r="B50" s="256" t="s">
        <v>132</v>
      </c>
      <c r="C50" s="257"/>
      <c r="D50" s="257"/>
      <c r="E50" s="257"/>
      <c r="F50" s="257"/>
      <c r="G50" s="257"/>
      <c r="H50" s="257"/>
      <c r="I50" s="189"/>
    </row>
    <row r="51" spans="2:10" s="52" customFormat="1" ht="15" customHeight="1">
      <c r="B51" s="258" t="s">
        <v>11</v>
      </c>
      <c r="C51" s="249" t="s">
        <v>86</v>
      </c>
      <c r="D51" s="250" t="s">
        <v>106</v>
      </c>
      <c r="E51" s="251"/>
      <c r="F51" s="252"/>
      <c r="G51" s="249" t="s">
        <v>107</v>
      </c>
      <c r="H51" s="249" t="s">
        <v>83</v>
      </c>
      <c r="I51" s="255"/>
      <c r="J51" s="58"/>
    </row>
    <row r="52" spans="2:10" s="52" customFormat="1" ht="24" customHeight="1">
      <c r="B52" s="258"/>
      <c r="C52" s="249"/>
      <c r="D52" s="152" t="s">
        <v>79</v>
      </c>
      <c r="E52" s="154" t="s">
        <v>80</v>
      </c>
      <c r="F52" s="153" t="s">
        <v>81</v>
      </c>
      <c r="G52" s="249"/>
      <c r="H52" s="249"/>
      <c r="I52" s="255"/>
    </row>
    <row r="53" spans="2:10" s="52" customFormat="1" ht="9" customHeight="1">
      <c r="B53" s="102" t="s">
        <v>34</v>
      </c>
      <c r="C53" s="39" t="s">
        <v>90</v>
      </c>
      <c r="D53" s="184">
        <v>138.80000000000001</v>
      </c>
      <c r="E53" s="184">
        <v>49.63</v>
      </c>
      <c r="F53" s="184">
        <v>29.95</v>
      </c>
      <c r="G53" s="184">
        <v>91.89</v>
      </c>
      <c r="H53" s="184">
        <v>0.03</v>
      </c>
      <c r="I53" s="193"/>
    </row>
    <row r="54" spans="2:10" s="52" customFormat="1" ht="9" customHeight="1">
      <c r="B54" s="101" t="s">
        <v>3</v>
      </c>
      <c r="C54" s="112" t="s">
        <v>91</v>
      </c>
      <c r="D54" s="185">
        <v>105.56</v>
      </c>
      <c r="E54" s="185">
        <v>48.93</v>
      </c>
      <c r="F54" s="185">
        <v>29.57</v>
      </c>
      <c r="G54" s="185">
        <v>125.62</v>
      </c>
      <c r="H54" s="185">
        <v>2.37</v>
      </c>
      <c r="I54" s="192"/>
    </row>
    <row r="55" spans="2:10" s="52" customFormat="1" ht="9" customHeight="1">
      <c r="B55" s="157" t="s">
        <v>76</v>
      </c>
      <c r="C55" s="39" t="s">
        <v>92</v>
      </c>
      <c r="D55" s="184">
        <v>57.13</v>
      </c>
      <c r="E55" s="184">
        <v>21.72</v>
      </c>
      <c r="F55" s="184">
        <v>32.83</v>
      </c>
      <c r="G55" s="184">
        <v>73.2</v>
      </c>
      <c r="H55" s="184">
        <v>0</v>
      </c>
      <c r="I55" s="193"/>
    </row>
    <row r="56" spans="2:10" s="52" customFormat="1" ht="9" customHeight="1">
      <c r="B56" s="101" t="s">
        <v>35</v>
      </c>
      <c r="C56" s="112" t="s">
        <v>93</v>
      </c>
      <c r="D56" s="185">
        <v>29.75</v>
      </c>
      <c r="E56" s="185">
        <v>41.72</v>
      </c>
      <c r="F56" s="185">
        <v>26.22</v>
      </c>
      <c r="G56" s="185">
        <v>83.11</v>
      </c>
      <c r="H56" s="185">
        <v>0.01</v>
      </c>
      <c r="I56" s="192"/>
    </row>
    <row r="57" spans="2:10" s="52" customFormat="1" ht="9" customHeight="1">
      <c r="B57" s="102" t="s">
        <v>104</v>
      </c>
      <c r="C57" s="39" t="s">
        <v>94</v>
      </c>
      <c r="D57" s="184">
        <v>68.25</v>
      </c>
      <c r="E57" s="184">
        <v>65.760000000000005</v>
      </c>
      <c r="F57" s="184">
        <v>58.88</v>
      </c>
      <c r="G57" s="184">
        <v>79.150000000000006</v>
      </c>
      <c r="H57" s="184">
        <v>1</v>
      </c>
      <c r="I57" s="193"/>
    </row>
    <row r="58" spans="2:10" s="52" customFormat="1" ht="9" customHeight="1">
      <c r="B58" s="101" t="s">
        <v>16</v>
      </c>
      <c r="C58" s="112" t="s">
        <v>95</v>
      </c>
      <c r="D58" s="185">
        <v>70.760000000000005</v>
      </c>
      <c r="E58" s="185">
        <v>122.62</v>
      </c>
      <c r="F58" s="185">
        <v>66</v>
      </c>
      <c r="G58" s="185">
        <v>124.2</v>
      </c>
      <c r="H58" s="185">
        <v>0.65</v>
      </c>
      <c r="I58" s="192"/>
    </row>
    <row r="59" spans="2:10" s="52" customFormat="1" ht="9" customHeight="1">
      <c r="B59" s="102" t="s">
        <v>4</v>
      </c>
      <c r="C59" s="39" t="s">
        <v>96</v>
      </c>
      <c r="D59" s="184">
        <v>43.78</v>
      </c>
      <c r="E59" s="184">
        <v>20.64</v>
      </c>
      <c r="F59" s="184">
        <v>14.14</v>
      </c>
      <c r="G59" s="184">
        <v>98.07</v>
      </c>
      <c r="H59" s="184">
        <v>0.89</v>
      </c>
      <c r="I59" s="193"/>
    </row>
    <row r="60" spans="2:10" s="52" customFormat="1" ht="9" customHeight="1">
      <c r="B60" s="101" t="s">
        <v>5</v>
      </c>
      <c r="C60" s="112" t="s">
        <v>97</v>
      </c>
      <c r="D60" s="185">
        <v>50.69</v>
      </c>
      <c r="E60" s="185">
        <v>57.65</v>
      </c>
      <c r="F60" s="185">
        <v>38.770000000000003</v>
      </c>
      <c r="G60" s="185">
        <v>88.97</v>
      </c>
      <c r="H60" s="185">
        <v>0</v>
      </c>
      <c r="I60" s="192"/>
    </row>
    <row r="61" spans="2:10" s="52" customFormat="1" ht="9" customHeight="1">
      <c r="B61" s="223" t="s">
        <v>6</v>
      </c>
      <c r="C61" s="224" t="s">
        <v>98</v>
      </c>
      <c r="D61" s="244">
        <v>38.79</v>
      </c>
      <c r="E61" s="244">
        <v>36.74</v>
      </c>
      <c r="F61" s="244">
        <v>22.21</v>
      </c>
      <c r="G61" s="244">
        <v>96.2</v>
      </c>
      <c r="H61" s="244">
        <v>1.18</v>
      </c>
      <c r="I61" s="192"/>
    </row>
    <row r="62" spans="2:10" s="52" customFormat="1" ht="9" customHeight="1">
      <c r="B62" s="226" t="s">
        <v>12</v>
      </c>
      <c r="C62" s="41" t="s">
        <v>99</v>
      </c>
      <c r="D62" s="245">
        <v>42.26</v>
      </c>
      <c r="E62" s="245">
        <v>56.88</v>
      </c>
      <c r="F62" s="245">
        <v>11.17</v>
      </c>
      <c r="G62" s="245">
        <v>69.47</v>
      </c>
      <c r="H62" s="245">
        <v>1.71</v>
      </c>
      <c r="I62" s="193"/>
    </row>
    <row r="63" spans="2:10" s="52" customFormat="1" ht="9" customHeight="1">
      <c r="B63" s="223" t="s">
        <v>13</v>
      </c>
      <c r="C63" s="224" t="s">
        <v>100</v>
      </c>
      <c r="D63" s="244">
        <v>34.65</v>
      </c>
      <c r="E63" s="244">
        <v>19.97</v>
      </c>
      <c r="F63" s="244">
        <v>3.76</v>
      </c>
      <c r="G63" s="244">
        <v>114.54</v>
      </c>
      <c r="H63" s="244">
        <v>0.14000000000000001</v>
      </c>
      <c r="I63" s="192"/>
    </row>
    <row r="64" spans="2:10" s="52" customFormat="1" ht="9" customHeight="1">
      <c r="B64" s="226" t="s">
        <v>14</v>
      </c>
      <c r="C64" s="41" t="s">
        <v>101</v>
      </c>
      <c r="D64" s="245">
        <v>62.6</v>
      </c>
      <c r="E64" s="245">
        <v>42.58</v>
      </c>
      <c r="F64" s="245">
        <v>6.72</v>
      </c>
      <c r="G64" s="245">
        <v>141.13999999999999</v>
      </c>
      <c r="H64" s="245">
        <v>0</v>
      </c>
      <c r="I64" s="193"/>
    </row>
    <row r="65" spans="1:247" s="52" customFormat="1" ht="9" customHeight="1">
      <c r="B65" s="223" t="s">
        <v>38</v>
      </c>
      <c r="C65" s="224" t="s">
        <v>102</v>
      </c>
      <c r="D65" s="244">
        <v>31.57</v>
      </c>
      <c r="E65" s="244">
        <v>25.01</v>
      </c>
      <c r="F65" s="244">
        <v>2.65</v>
      </c>
      <c r="G65" s="244">
        <v>78.17</v>
      </c>
      <c r="H65" s="244">
        <v>0</v>
      </c>
      <c r="I65" s="192"/>
    </row>
    <row r="66" spans="1:247" s="52" customFormat="1" ht="9" customHeight="1">
      <c r="B66" s="226" t="s">
        <v>120</v>
      </c>
      <c r="C66" s="41" t="s">
        <v>121</v>
      </c>
      <c r="D66" s="245">
        <v>48.17</v>
      </c>
      <c r="E66" s="245">
        <v>35.76</v>
      </c>
      <c r="F66" s="245">
        <v>12.65</v>
      </c>
      <c r="G66" s="245">
        <v>50.56</v>
      </c>
      <c r="H66" s="245">
        <v>0</v>
      </c>
      <c r="I66" s="192"/>
    </row>
    <row r="67" spans="1:247" s="52" customFormat="1" ht="9" customHeight="1">
      <c r="B67" s="223" t="s">
        <v>118</v>
      </c>
      <c r="C67" s="224" t="s">
        <v>119</v>
      </c>
      <c r="D67" s="244">
        <v>24.29</v>
      </c>
      <c r="E67" s="244">
        <v>35.5</v>
      </c>
      <c r="F67" s="244">
        <v>6.22</v>
      </c>
      <c r="G67" s="244">
        <v>93.78</v>
      </c>
      <c r="H67" s="244">
        <v>0</v>
      </c>
      <c r="I67" s="192"/>
    </row>
    <row r="68" spans="1:247" s="52" customFormat="1" ht="9" customHeight="1">
      <c r="B68" s="226" t="s">
        <v>15</v>
      </c>
      <c r="C68" s="41" t="s">
        <v>103</v>
      </c>
      <c r="D68" s="245">
        <v>53.27</v>
      </c>
      <c r="E68" s="245">
        <v>48.42</v>
      </c>
      <c r="F68" s="245">
        <v>9.51</v>
      </c>
      <c r="G68" s="245">
        <v>134.22</v>
      </c>
      <c r="H68" s="245">
        <v>1.1399999999999999</v>
      </c>
      <c r="I68" s="193"/>
    </row>
    <row r="69" spans="1:247" s="151" customFormat="1" ht="18" customHeight="1">
      <c r="A69" s="79"/>
      <c r="B69" s="158" t="s">
        <v>2</v>
      </c>
      <c r="C69" s="159"/>
      <c r="D69" s="186">
        <v>61</v>
      </c>
      <c r="E69" s="186">
        <v>53.99</v>
      </c>
      <c r="F69" s="186">
        <v>21.01</v>
      </c>
      <c r="G69" s="187">
        <v>102.11</v>
      </c>
      <c r="H69" s="186">
        <v>0.56999999999999995</v>
      </c>
      <c r="I69" s="194"/>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2" t="str">
        <f>B49</f>
        <v>Win Febrero 2015 y posiciones de juego al 28-02-2015</v>
      </c>
    </row>
  </sheetData>
  <mergeCells count="21">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 ref="I51:I52"/>
    <mergeCell ref="B50:H50"/>
    <mergeCell ref="B51:B52"/>
    <mergeCell ref="C51:C52"/>
    <mergeCell ref="D51:F51"/>
    <mergeCell ref="G51:G52"/>
    <mergeCell ref="H51:H52"/>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130" zoomScaleNormal="130" workbookViewId="0">
      <selection activeCell="D26" sqref="D26"/>
    </sheetView>
  </sheetViews>
  <sheetFormatPr baseColWidth="10" defaultColWidth="11.42578125" defaultRowHeight="9"/>
  <cols>
    <col min="1" max="1" width="4.140625" style="6" customWidth="1"/>
    <col min="2" max="2" width="21.42578125" style="1" customWidth="1"/>
    <col min="3" max="8" width="11" style="1" customWidth="1"/>
    <col min="9" max="9" width="11.140625" style="1" hidden="1" customWidth="1"/>
    <col min="10" max="10" width="11" style="1" hidden="1" customWidth="1"/>
    <col min="11" max="14" width="11.140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9" t="s">
        <v>58</v>
      </c>
      <c r="C8" s="260"/>
      <c r="D8" s="260"/>
      <c r="E8" s="260"/>
      <c r="F8" s="260"/>
      <c r="G8" s="260"/>
      <c r="H8" s="260"/>
      <c r="I8" s="260"/>
      <c r="J8" s="260"/>
      <c r="K8" s="260"/>
      <c r="L8" s="260"/>
      <c r="M8" s="260"/>
      <c r="N8" s="260"/>
      <c r="O8" s="260"/>
      <c r="P8" s="261"/>
      <c r="Q8" s="23"/>
      <c r="S8" s="2"/>
    </row>
    <row r="9" spans="1:21" ht="11.25">
      <c r="A9" s="21"/>
      <c r="B9" s="122"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3" t="s">
        <v>33</v>
      </c>
      <c r="Q9" s="23"/>
    </row>
    <row r="10" spans="1:21">
      <c r="A10" s="21"/>
      <c r="B10" s="95" t="s">
        <v>34</v>
      </c>
      <c r="C10" s="27">
        <v>1100782236</v>
      </c>
      <c r="D10" s="27">
        <v>914662861</v>
      </c>
      <c r="E10" s="27"/>
      <c r="F10" s="27"/>
      <c r="G10" s="27"/>
      <c r="H10" s="27"/>
      <c r="I10" s="27"/>
      <c r="J10" s="27"/>
      <c r="K10" s="27"/>
      <c r="L10" s="27"/>
      <c r="M10" s="27"/>
      <c r="N10" s="27"/>
      <c r="O10" s="27">
        <f>SUM(C10:N10)</f>
        <v>2015445097</v>
      </c>
      <c r="P10" s="31">
        <v>3239559.4170192434</v>
      </c>
      <c r="Q10" s="23"/>
      <c r="T10" s="119"/>
      <c r="U10" s="105"/>
    </row>
    <row r="11" spans="1:21" s="3" customFormat="1">
      <c r="A11" s="21"/>
      <c r="B11" s="96" t="s">
        <v>3</v>
      </c>
      <c r="C11" s="26">
        <v>2226433679</v>
      </c>
      <c r="D11" s="26">
        <v>2060182223</v>
      </c>
      <c r="E11" s="26"/>
      <c r="F11" s="26"/>
      <c r="G11" s="26"/>
      <c r="H11" s="26"/>
      <c r="I11" s="26"/>
      <c r="J11" s="26"/>
      <c r="K11" s="26"/>
      <c r="L11" s="26"/>
      <c r="M11" s="26"/>
      <c r="N11" s="26"/>
      <c r="O11" s="26">
        <f t="shared" ref="O11:O25" si="0">SUM(C11:N11)</f>
        <v>4286615902</v>
      </c>
      <c r="P11" s="32">
        <v>6889360.961964732</v>
      </c>
      <c r="Q11" s="22"/>
      <c r="R11" s="4"/>
      <c r="T11" s="119"/>
      <c r="U11" s="105"/>
    </row>
    <row r="12" spans="1:21" s="3" customFormat="1">
      <c r="A12" s="21"/>
      <c r="B12" s="95" t="s">
        <v>76</v>
      </c>
      <c r="C12" s="27">
        <v>626779412</v>
      </c>
      <c r="D12" s="27">
        <v>584865766</v>
      </c>
      <c r="E12" s="27"/>
      <c r="F12" s="27"/>
      <c r="G12" s="27"/>
      <c r="H12" s="27"/>
      <c r="I12" s="27"/>
      <c r="J12" s="27"/>
      <c r="K12" s="27"/>
      <c r="L12" s="27"/>
      <c r="M12" s="27"/>
      <c r="N12" s="27"/>
      <c r="O12" s="27">
        <f t="shared" si="0"/>
        <v>1211645178</v>
      </c>
      <c r="P12" s="31">
        <v>1947313.4646907449</v>
      </c>
      <c r="Q12" s="22"/>
      <c r="R12" s="4"/>
      <c r="T12" s="119"/>
      <c r="U12" s="105"/>
    </row>
    <row r="13" spans="1:21" s="3" customFormat="1">
      <c r="A13" s="21"/>
      <c r="B13" s="97" t="s">
        <v>35</v>
      </c>
      <c r="C13" s="28">
        <v>572313557</v>
      </c>
      <c r="D13" s="28">
        <v>561365101</v>
      </c>
      <c r="E13" s="28"/>
      <c r="F13" s="28"/>
      <c r="G13" s="28"/>
      <c r="H13" s="28"/>
      <c r="I13" s="28"/>
      <c r="J13" s="28"/>
      <c r="K13" s="28"/>
      <c r="L13" s="28"/>
      <c r="M13" s="28"/>
      <c r="N13" s="28"/>
      <c r="O13" s="28">
        <f t="shared" si="0"/>
        <v>1133678658</v>
      </c>
      <c r="P13" s="32">
        <v>1821909.5716969608</v>
      </c>
      <c r="Q13" s="22"/>
      <c r="R13" s="4"/>
      <c r="T13" s="119"/>
      <c r="U13" s="105"/>
    </row>
    <row r="14" spans="1:21" s="3" customFormat="1">
      <c r="A14" s="21"/>
      <c r="B14" s="95" t="s">
        <v>104</v>
      </c>
      <c r="C14" s="29">
        <v>3139843428</v>
      </c>
      <c r="D14" s="29">
        <v>2435684134</v>
      </c>
      <c r="E14" s="29"/>
      <c r="F14" s="29"/>
      <c r="G14" s="29"/>
      <c r="H14" s="29"/>
      <c r="I14" s="29"/>
      <c r="J14" s="29"/>
      <c r="K14" s="29"/>
      <c r="L14" s="29"/>
      <c r="M14" s="29"/>
      <c r="N14" s="29"/>
      <c r="O14" s="29">
        <f t="shared" si="0"/>
        <v>5575527562</v>
      </c>
      <c r="P14" s="31">
        <v>8962579.4317222163</v>
      </c>
      <c r="Q14" s="22"/>
      <c r="R14" s="4"/>
      <c r="T14" s="119"/>
      <c r="U14" s="105"/>
    </row>
    <row r="15" spans="1:21" s="3" customFormat="1">
      <c r="A15" s="21"/>
      <c r="B15" s="97" t="s">
        <v>16</v>
      </c>
      <c r="C15" s="30">
        <v>6802970350</v>
      </c>
      <c r="D15" s="30">
        <v>5057722174</v>
      </c>
      <c r="E15" s="30"/>
      <c r="F15" s="30"/>
      <c r="G15" s="30"/>
      <c r="H15" s="30"/>
      <c r="I15" s="30"/>
      <c r="J15" s="30"/>
      <c r="K15" s="30"/>
      <c r="L15" s="30"/>
      <c r="M15" s="30"/>
      <c r="N15" s="30"/>
      <c r="O15" s="30">
        <f t="shared" si="0"/>
        <v>11860692524</v>
      </c>
      <c r="P15" s="32">
        <v>19066755.433840279</v>
      </c>
      <c r="Q15" s="22"/>
      <c r="R15" s="4"/>
      <c r="T15" s="119"/>
      <c r="U15" s="105"/>
    </row>
    <row r="16" spans="1:21" s="3" customFormat="1">
      <c r="A16" s="21"/>
      <c r="B16" s="95" t="s">
        <v>4</v>
      </c>
      <c r="C16" s="27">
        <v>523401154</v>
      </c>
      <c r="D16" s="27">
        <v>484715910</v>
      </c>
      <c r="E16" s="27"/>
      <c r="F16" s="27"/>
      <c r="G16" s="27"/>
      <c r="H16" s="27"/>
      <c r="I16" s="27"/>
      <c r="J16" s="27"/>
      <c r="K16" s="27"/>
      <c r="L16" s="27"/>
      <c r="M16" s="27"/>
      <c r="N16" s="27"/>
      <c r="O16" s="27">
        <f t="shared" si="0"/>
        <v>1008117064</v>
      </c>
      <c r="P16" s="31">
        <v>1620223.5767759075</v>
      </c>
      <c r="Q16" s="22"/>
      <c r="R16" s="4"/>
      <c r="T16" s="119"/>
      <c r="U16" s="105"/>
    </row>
    <row r="17" spans="1:21" s="3" customFormat="1">
      <c r="A17" s="21"/>
      <c r="B17" s="97" t="s">
        <v>5</v>
      </c>
      <c r="C17" s="30">
        <v>923158430</v>
      </c>
      <c r="D17" s="30">
        <v>809255132</v>
      </c>
      <c r="E17" s="30"/>
      <c r="F17" s="30"/>
      <c r="G17" s="30"/>
      <c r="H17" s="30"/>
      <c r="I17" s="30"/>
      <c r="J17" s="30"/>
      <c r="K17" s="30"/>
      <c r="L17" s="30"/>
      <c r="M17" s="30"/>
      <c r="N17" s="30"/>
      <c r="O17" s="30">
        <f t="shared" si="0"/>
        <v>1732413562</v>
      </c>
      <c r="P17" s="32">
        <v>2784462.8126073107</v>
      </c>
      <c r="Q17" s="22"/>
      <c r="R17" s="4"/>
      <c r="T17" s="119"/>
      <c r="U17" s="105"/>
    </row>
    <row r="18" spans="1:21" s="3" customFormat="1">
      <c r="A18" s="21"/>
      <c r="B18" s="95" t="s">
        <v>6</v>
      </c>
      <c r="C18" s="27">
        <v>2700439925</v>
      </c>
      <c r="D18" s="27">
        <v>2543716464</v>
      </c>
      <c r="E18" s="27"/>
      <c r="F18" s="27"/>
      <c r="G18" s="27"/>
      <c r="H18" s="27"/>
      <c r="I18" s="27"/>
      <c r="J18" s="27"/>
      <c r="K18" s="27"/>
      <c r="L18" s="27"/>
      <c r="M18" s="27"/>
      <c r="N18" s="27"/>
      <c r="O18" s="27">
        <f t="shared" si="0"/>
        <v>5244156389</v>
      </c>
      <c r="P18" s="31">
        <v>8428137.1719020829</v>
      </c>
      <c r="Q18" s="22"/>
      <c r="R18" s="4"/>
      <c r="T18" s="119"/>
      <c r="U18" s="105"/>
    </row>
    <row r="19" spans="1:21" s="3" customFormat="1">
      <c r="A19" s="21"/>
      <c r="B19" s="97" t="s">
        <v>39</v>
      </c>
      <c r="C19" s="30">
        <v>339475020</v>
      </c>
      <c r="D19" s="30">
        <v>310202339</v>
      </c>
      <c r="E19" s="30"/>
      <c r="F19" s="30"/>
      <c r="G19" s="30"/>
      <c r="H19" s="30"/>
      <c r="I19" s="30"/>
      <c r="J19" s="30"/>
      <c r="K19" s="30"/>
      <c r="L19" s="30"/>
      <c r="M19" s="30"/>
      <c r="N19" s="30"/>
      <c r="O19" s="30">
        <f t="shared" si="0"/>
        <v>649677359</v>
      </c>
      <c r="P19" s="32">
        <v>1044162.3484102329</v>
      </c>
      <c r="Q19" s="22"/>
      <c r="R19" s="4"/>
      <c r="T19" s="119"/>
      <c r="U19" s="105"/>
    </row>
    <row r="20" spans="1:21" s="3" customFormat="1">
      <c r="A20" s="21"/>
      <c r="B20" s="95" t="s">
        <v>13</v>
      </c>
      <c r="C20" s="27">
        <v>1578534968</v>
      </c>
      <c r="D20" s="27">
        <v>1372527330</v>
      </c>
      <c r="E20" s="27"/>
      <c r="F20" s="27"/>
      <c r="G20" s="27"/>
      <c r="H20" s="27"/>
      <c r="I20" s="27"/>
      <c r="J20" s="27"/>
      <c r="K20" s="27"/>
      <c r="L20" s="27"/>
      <c r="M20" s="27"/>
      <c r="N20" s="27"/>
      <c r="O20" s="27">
        <f t="shared" si="0"/>
        <v>2951062298</v>
      </c>
      <c r="P20" s="31">
        <v>4743206.8077211101</v>
      </c>
      <c r="Q20" s="22"/>
      <c r="R20" s="4"/>
      <c r="T20" s="119"/>
      <c r="U20" s="105"/>
    </row>
    <row r="21" spans="1:21" s="3" customFormat="1">
      <c r="A21" s="21"/>
      <c r="B21" s="97" t="s">
        <v>14</v>
      </c>
      <c r="C21" s="30">
        <v>959131994</v>
      </c>
      <c r="D21" s="30">
        <v>1074359638</v>
      </c>
      <c r="E21" s="30"/>
      <c r="F21" s="30"/>
      <c r="G21" s="30"/>
      <c r="H21" s="30"/>
      <c r="I21" s="30"/>
      <c r="J21" s="30"/>
      <c r="K21" s="30"/>
      <c r="L21" s="30"/>
      <c r="M21" s="30"/>
      <c r="N21" s="30"/>
      <c r="O21" s="30">
        <f t="shared" si="0"/>
        <v>2033491632</v>
      </c>
      <c r="P21" s="32">
        <v>3267507.2456236095</v>
      </c>
      <c r="Q21" s="22"/>
      <c r="R21" s="4"/>
      <c r="T21" s="119"/>
      <c r="U21" s="105"/>
    </row>
    <row r="22" spans="1:21" s="3" customFormat="1">
      <c r="A22" s="21"/>
      <c r="B22" s="95" t="s">
        <v>38</v>
      </c>
      <c r="C22" s="27">
        <v>518078507</v>
      </c>
      <c r="D22" s="27">
        <v>522225839</v>
      </c>
      <c r="E22" s="27"/>
      <c r="F22" s="27"/>
      <c r="G22" s="27"/>
      <c r="H22" s="27"/>
      <c r="I22" s="27"/>
      <c r="J22" s="27"/>
      <c r="K22" s="27"/>
      <c r="L22" s="27"/>
      <c r="M22" s="27"/>
      <c r="N22" s="27"/>
      <c r="O22" s="27">
        <f t="shared" si="0"/>
        <v>1040304346</v>
      </c>
      <c r="P22" s="31">
        <v>1671800.1735035016</v>
      </c>
      <c r="Q22" s="22"/>
      <c r="R22" s="4"/>
      <c r="T22" s="119"/>
      <c r="U22" s="105"/>
    </row>
    <row r="23" spans="1:21" s="3" customFormat="1">
      <c r="A23" s="21"/>
      <c r="B23" s="97" t="s">
        <v>120</v>
      </c>
      <c r="C23" s="30">
        <v>272692108</v>
      </c>
      <c r="D23" s="30">
        <v>281160413</v>
      </c>
      <c r="E23" s="30"/>
      <c r="F23" s="30"/>
      <c r="G23" s="30"/>
      <c r="H23" s="30"/>
      <c r="I23" s="30"/>
      <c r="J23" s="30"/>
      <c r="K23" s="30"/>
      <c r="L23" s="30"/>
      <c r="M23" s="30"/>
      <c r="N23" s="30"/>
      <c r="O23" s="30">
        <f t="shared" si="0"/>
        <v>553852521</v>
      </c>
      <c r="P23" s="32">
        <v>890035.66227832751</v>
      </c>
      <c r="Q23" s="22"/>
      <c r="R23" s="4"/>
      <c r="T23" s="119"/>
      <c r="U23" s="105"/>
    </row>
    <row r="24" spans="1:21" s="3" customFormat="1">
      <c r="A24" s="21"/>
      <c r="B24" s="95" t="s">
        <v>118</v>
      </c>
      <c r="C24" s="27">
        <v>325603040</v>
      </c>
      <c r="D24" s="27">
        <v>298813736</v>
      </c>
      <c r="E24" s="27"/>
      <c r="F24" s="27"/>
      <c r="G24" s="27"/>
      <c r="H24" s="27"/>
      <c r="I24" s="27"/>
      <c r="J24" s="27"/>
      <c r="K24" s="27"/>
      <c r="L24" s="27"/>
      <c r="M24" s="27"/>
      <c r="N24" s="27"/>
      <c r="O24" s="27">
        <f t="shared" si="0"/>
        <v>624416776</v>
      </c>
      <c r="P24" s="31">
        <v>1003558.800651843</v>
      </c>
      <c r="Q24" s="22"/>
      <c r="R24" s="4"/>
      <c r="T24" s="119"/>
      <c r="U24" s="105"/>
    </row>
    <row r="25" spans="1:21" s="3" customFormat="1">
      <c r="A25" s="21"/>
      <c r="B25" s="97" t="s">
        <v>15</v>
      </c>
      <c r="C25" s="30">
        <v>1198044470</v>
      </c>
      <c r="D25" s="30">
        <v>1134257024</v>
      </c>
      <c r="E25" s="30"/>
      <c r="F25" s="30"/>
      <c r="G25" s="30"/>
      <c r="H25" s="30"/>
      <c r="I25" s="30"/>
      <c r="J25" s="30"/>
      <c r="K25" s="30"/>
      <c r="L25" s="30"/>
      <c r="M25" s="30"/>
      <c r="N25" s="30"/>
      <c r="O25" s="30">
        <f t="shared" si="0"/>
        <v>2332301494</v>
      </c>
      <c r="P25" s="32">
        <v>3748333.7656014105</v>
      </c>
      <c r="Q25" s="22"/>
      <c r="R25" s="4"/>
      <c r="T25" s="119"/>
      <c r="U25" s="105"/>
    </row>
    <row r="26" spans="1:21" s="3" customFormat="1">
      <c r="A26" s="21"/>
      <c r="B26" s="88" t="s">
        <v>7</v>
      </c>
      <c r="C26" s="88">
        <f t="shared" ref="C26:N26" si="1">SUM(C10:C25)</f>
        <v>23807682278</v>
      </c>
      <c r="D26" s="88">
        <f t="shared" si="1"/>
        <v>20445716084</v>
      </c>
      <c r="E26" s="88">
        <f t="shared" si="1"/>
        <v>0</v>
      </c>
      <c r="F26" s="88">
        <f t="shared" si="1"/>
        <v>0</v>
      </c>
      <c r="G26" s="88">
        <f t="shared" si="1"/>
        <v>0</v>
      </c>
      <c r="H26" s="88">
        <f t="shared" si="1"/>
        <v>0</v>
      </c>
      <c r="I26" s="88">
        <f t="shared" si="1"/>
        <v>0</v>
      </c>
      <c r="J26" s="88">
        <f t="shared" si="1"/>
        <v>0</v>
      </c>
      <c r="K26" s="88">
        <f t="shared" si="1"/>
        <v>0</v>
      </c>
      <c r="L26" s="88">
        <f t="shared" si="1"/>
        <v>0</v>
      </c>
      <c r="M26" s="88">
        <f t="shared" si="1"/>
        <v>0</v>
      </c>
      <c r="N26" s="88">
        <f t="shared" si="1"/>
        <v>0</v>
      </c>
      <c r="O26" s="88">
        <f t="shared" ref="O26" si="2">SUM(C26:N26)</f>
        <v>44253398362</v>
      </c>
      <c r="P26" s="88">
        <f>SUM(P10:P25)</f>
        <v>71128906.646009505</v>
      </c>
      <c r="Q26" s="22"/>
      <c r="R26" s="4"/>
      <c r="T26" s="119"/>
      <c r="U26" s="105"/>
    </row>
    <row r="27" spans="1:21" s="3" customFormat="1" ht="18" customHeight="1">
      <c r="A27" s="21"/>
      <c r="B27" s="88" t="s">
        <v>8</v>
      </c>
      <c r="C27" s="88">
        <f t="shared" ref="C27:N27" si="3">C26/C28</f>
        <v>38343239.014809303</v>
      </c>
      <c r="D27" s="88">
        <f t="shared" si="3"/>
        <v>32785667.631200213</v>
      </c>
      <c r="E27" s="88">
        <f>E26/E28</f>
        <v>0</v>
      </c>
      <c r="F27" s="88">
        <f t="shared" si="3"/>
        <v>0</v>
      </c>
      <c r="G27" s="88">
        <f t="shared" si="3"/>
        <v>0</v>
      </c>
      <c r="H27" s="88">
        <f t="shared" si="3"/>
        <v>0</v>
      </c>
      <c r="I27" s="88">
        <f t="shared" si="3"/>
        <v>0</v>
      </c>
      <c r="J27" s="88">
        <f t="shared" si="3"/>
        <v>0</v>
      </c>
      <c r="K27" s="88">
        <f t="shared" si="3"/>
        <v>0</v>
      </c>
      <c r="L27" s="88">
        <f t="shared" si="3"/>
        <v>0</v>
      </c>
      <c r="M27" s="88">
        <f t="shared" si="3"/>
        <v>0</v>
      </c>
      <c r="N27" s="88">
        <f t="shared" si="3"/>
        <v>0</v>
      </c>
      <c r="O27" s="88">
        <f>SUM(C27:N27)</f>
        <v>71128906.64600952</v>
      </c>
      <c r="P27" s="88"/>
      <c r="Q27" s="22"/>
      <c r="R27" s="4"/>
      <c r="U27" s="105"/>
    </row>
    <row r="28" spans="1:21" ht="18" customHeight="1">
      <c r="A28" s="21"/>
      <c r="B28" s="88" t="s">
        <v>30</v>
      </c>
      <c r="C28" s="106">
        <v>620.90952380952388</v>
      </c>
      <c r="D28" s="106">
        <v>623.61750000000006</v>
      </c>
      <c r="E28" s="106">
        <v>1</v>
      </c>
      <c r="F28" s="89">
        <v>1</v>
      </c>
      <c r="G28" s="89">
        <v>1</v>
      </c>
      <c r="H28" s="89">
        <v>1</v>
      </c>
      <c r="I28" s="89">
        <v>1</v>
      </c>
      <c r="J28" s="89">
        <v>1</v>
      </c>
      <c r="K28" s="89">
        <v>1</v>
      </c>
      <c r="L28" s="89">
        <v>1</v>
      </c>
      <c r="M28" s="89">
        <v>1</v>
      </c>
      <c r="N28" s="89">
        <v>1</v>
      </c>
      <c r="O28" s="89"/>
      <c r="P28" s="89"/>
      <c r="Q28" s="23"/>
    </row>
    <row r="29" spans="1:21" ht="16.5" customHeight="1">
      <c r="A29" s="21"/>
      <c r="Q29" s="24"/>
    </row>
    <row r="30" spans="1:21" ht="22.5" customHeight="1">
      <c r="O30" s="197"/>
    </row>
    <row r="31" spans="1:21" ht="15" customHeight="1">
      <c r="O31" s="198"/>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opLeftCell="A4" zoomScale="130" zoomScaleNormal="130" zoomScalePageLayoutView="90" workbookViewId="0">
      <selection activeCell="T54" sqref="T54"/>
    </sheetView>
  </sheetViews>
  <sheetFormatPr baseColWidth="10" defaultRowHeight="15"/>
  <cols>
    <col min="1" max="1" width="4.140625" style="35" customWidth="1"/>
    <col min="2" max="2" width="19.42578125" bestFit="1" customWidth="1"/>
    <col min="3" max="8" width="10.28515625" customWidth="1"/>
    <col min="9" max="9" width="10.28515625" hidden="1" customWidth="1"/>
    <col min="10" max="14" width="10.42578125"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62" t="s">
        <v>56</v>
      </c>
      <c r="C8" s="263"/>
      <c r="D8" s="263"/>
      <c r="E8" s="263"/>
      <c r="F8" s="263"/>
      <c r="G8" s="263"/>
      <c r="H8" s="263"/>
      <c r="I8" s="263"/>
      <c r="J8" s="263"/>
      <c r="K8" s="263"/>
      <c r="L8" s="263"/>
      <c r="M8" s="263"/>
      <c r="N8" s="263"/>
      <c r="O8" s="263"/>
      <c r="P8" s="264"/>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178992742</v>
      </c>
      <c r="D10" s="39">
        <v>148728793</v>
      </c>
      <c r="E10" s="39"/>
      <c r="F10" s="39"/>
      <c r="G10" s="39"/>
      <c r="H10" s="39"/>
      <c r="I10" s="39"/>
      <c r="J10" s="39"/>
      <c r="K10" s="39"/>
      <c r="L10" s="39"/>
      <c r="M10" s="39"/>
      <c r="N10" s="39"/>
      <c r="O10" s="39">
        <f>SUM(C10:N10)</f>
        <v>327721535</v>
      </c>
      <c r="P10" s="39">
        <v>526768.69999999995</v>
      </c>
      <c r="Q10" s="23"/>
      <c r="R10" s="6"/>
    </row>
    <row r="11" spans="1:19" s="3" customFormat="1" ht="9">
      <c r="A11" s="6"/>
      <c r="B11" s="99" t="s">
        <v>3</v>
      </c>
      <c r="C11" s="41">
        <v>372693772</v>
      </c>
      <c r="D11" s="41">
        <v>344864117</v>
      </c>
      <c r="E11" s="41"/>
      <c r="F11" s="41"/>
      <c r="G11" s="41"/>
      <c r="H11" s="41"/>
      <c r="I11" s="41"/>
      <c r="J11" s="41"/>
      <c r="K11" s="41"/>
      <c r="L11" s="41"/>
      <c r="M11" s="41"/>
      <c r="N11" s="41"/>
      <c r="O11" s="41">
        <f t="shared" ref="O11:O25" si="0">SUM(C11:N11)</f>
        <v>717557889</v>
      </c>
      <c r="P11" s="41">
        <v>1153244.29</v>
      </c>
      <c r="Q11" s="22"/>
      <c r="R11" s="6"/>
      <c r="S11" s="1"/>
    </row>
    <row r="12" spans="1:19" s="3" customFormat="1" ht="9">
      <c r="A12" s="6"/>
      <c r="B12" s="95" t="s">
        <v>76</v>
      </c>
      <c r="C12" s="39">
        <v>99768535</v>
      </c>
      <c r="D12" s="39">
        <v>93096868</v>
      </c>
      <c r="E12" s="39"/>
      <c r="F12" s="39"/>
      <c r="G12" s="39"/>
      <c r="H12" s="39"/>
      <c r="I12" s="39"/>
      <c r="J12" s="39"/>
      <c r="K12" s="39"/>
      <c r="L12" s="39"/>
      <c r="M12" s="39"/>
      <c r="N12" s="39"/>
      <c r="O12" s="39">
        <f t="shared" si="0"/>
        <v>192865403</v>
      </c>
      <c r="P12" s="39">
        <v>309966.49</v>
      </c>
      <c r="Q12" s="22"/>
      <c r="R12" s="6"/>
      <c r="S12" s="1"/>
    </row>
    <row r="13" spans="1:19" s="3" customFormat="1" ht="9">
      <c r="A13" s="6"/>
      <c r="B13" s="99" t="s">
        <v>35</v>
      </c>
      <c r="C13" s="41">
        <v>96187152</v>
      </c>
      <c r="D13" s="41">
        <v>94347076</v>
      </c>
      <c r="E13" s="41"/>
      <c r="F13" s="41"/>
      <c r="G13" s="41"/>
      <c r="H13" s="41"/>
      <c r="I13" s="41"/>
      <c r="J13" s="41"/>
      <c r="K13" s="41"/>
      <c r="L13" s="41"/>
      <c r="M13" s="41"/>
      <c r="N13" s="41"/>
      <c r="O13" s="41">
        <f t="shared" si="0"/>
        <v>190534228</v>
      </c>
      <c r="P13" s="41">
        <v>306203.28999999998</v>
      </c>
      <c r="Q13" s="22"/>
      <c r="R13" s="6"/>
      <c r="S13" s="1"/>
    </row>
    <row r="14" spans="1:19" s="3" customFormat="1" ht="9">
      <c r="A14" s="6"/>
      <c r="B14" s="102" t="s">
        <v>104</v>
      </c>
      <c r="C14" s="39">
        <v>527704778</v>
      </c>
      <c r="D14" s="39">
        <v>409358678</v>
      </c>
      <c r="E14" s="39"/>
      <c r="F14" s="39"/>
      <c r="G14" s="39"/>
      <c r="H14" s="39"/>
      <c r="I14" s="39"/>
      <c r="J14" s="39"/>
      <c r="K14" s="39"/>
      <c r="L14" s="39"/>
      <c r="M14" s="39"/>
      <c r="N14" s="39"/>
      <c r="O14" s="39">
        <f t="shared" si="0"/>
        <v>937063456</v>
      </c>
      <c r="P14" s="39">
        <v>1506315.87</v>
      </c>
      <c r="Q14" s="22"/>
      <c r="R14" s="6"/>
      <c r="S14" s="1"/>
    </row>
    <row r="15" spans="1:19" s="3" customFormat="1" ht="9">
      <c r="A15" s="6"/>
      <c r="B15" s="99" t="s">
        <v>16</v>
      </c>
      <c r="C15" s="41">
        <v>1143356361</v>
      </c>
      <c r="D15" s="41">
        <v>841536967</v>
      </c>
      <c r="E15" s="41"/>
      <c r="F15" s="41"/>
      <c r="G15" s="41"/>
      <c r="H15" s="41"/>
      <c r="I15" s="41"/>
      <c r="J15" s="41"/>
      <c r="K15" s="41"/>
      <c r="L15" s="41"/>
      <c r="M15" s="41"/>
      <c r="N15" s="41"/>
      <c r="O15" s="41">
        <f t="shared" si="0"/>
        <v>1984893328</v>
      </c>
      <c r="P15" s="41">
        <v>3190865.97</v>
      </c>
      <c r="Q15" s="22"/>
      <c r="R15" s="6"/>
      <c r="S15" s="1"/>
    </row>
    <row r="16" spans="1:19" s="3" customFormat="1" ht="9">
      <c r="A16" s="6"/>
      <c r="B16" s="98" t="s">
        <v>4</v>
      </c>
      <c r="C16" s="39">
        <v>87966581</v>
      </c>
      <c r="D16" s="39">
        <v>81464859</v>
      </c>
      <c r="E16" s="39"/>
      <c r="F16" s="39"/>
      <c r="G16" s="39"/>
      <c r="H16" s="39"/>
      <c r="I16" s="39"/>
      <c r="J16" s="39"/>
      <c r="K16" s="39"/>
      <c r="L16" s="39"/>
      <c r="M16" s="39"/>
      <c r="N16" s="39"/>
      <c r="O16" s="39">
        <f t="shared" si="0"/>
        <v>169431440</v>
      </c>
      <c r="P16" s="39">
        <v>272306.48</v>
      </c>
      <c r="Q16" s="22"/>
      <c r="R16" s="6"/>
      <c r="S16" s="1"/>
    </row>
    <row r="17" spans="1:19" s="3" customFormat="1" ht="9">
      <c r="A17" s="6"/>
      <c r="B17" s="99" t="s">
        <v>5</v>
      </c>
      <c r="C17" s="41">
        <v>153601151</v>
      </c>
      <c r="D17" s="41">
        <v>134649173</v>
      </c>
      <c r="E17" s="41"/>
      <c r="F17" s="41"/>
      <c r="G17" s="41"/>
      <c r="H17" s="41"/>
      <c r="I17" s="41"/>
      <c r="J17" s="41"/>
      <c r="K17" s="41"/>
      <c r="L17" s="41"/>
      <c r="M17" s="41"/>
      <c r="N17" s="41"/>
      <c r="O17" s="41">
        <f t="shared" si="0"/>
        <v>288250324</v>
      </c>
      <c r="P17" s="41">
        <v>463297.17</v>
      </c>
      <c r="Q17" s="22"/>
      <c r="R17" s="6"/>
      <c r="S17" s="1"/>
    </row>
    <row r="18" spans="1:19" s="3" customFormat="1" ht="9">
      <c r="A18" s="6"/>
      <c r="B18" s="98" t="s">
        <v>6</v>
      </c>
      <c r="C18" s="39">
        <v>452947739</v>
      </c>
      <c r="D18" s="39">
        <v>426660341</v>
      </c>
      <c r="E18" s="39"/>
      <c r="F18" s="39"/>
      <c r="G18" s="39"/>
      <c r="H18" s="39"/>
      <c r="I18" s="39"/>
      <c r="J18" s="39"/>
      <c r="K18" s="39"/>
      <c r="L18" s="39"/>
      <c r="M18" s="39"/>
      <c r="N18" s="39"/>
      <c r="O18" s="39">
        <f t="shared" si="0"/>
        <v>879608080</v>
      </c>
      <c r="P18" s="39">
        <v>1413660.66</v>
      </c>
      <c r="Q18" s="22"/>
      <c r="R18" s="6"/>
      <c r="S18" s="1"/>
    </row>
    <row r="19" spans="1:19" s="3" customFormat="1" ht="9">
      <c r="A19" s="6"/>
      <c r="B19" s="99" t="s">
        <v>12</v>
      </c>
      <c r="C19" s="41">
        <v>56484079</v>
      </c>
      <c r="D19" s="41">
        <v>51613498</v>
      </c>
      <c r="E19" s="41"/>
      <c r="F19" s="41"/>
      <c r="G19" s="41"/>
      <c r="H19" s="41"/>
      <c r="I19" s="41"/>
      <c r="J19" s="41"/>
      <c r="K19" s="41"/>
      <c r="L19" s="41"/>
      <c r="M19" s="41"/>
      <c r="N19" s="41"/>
      <c r="O19" s="41">
        <f t="shared" si="0"/>
        <v>108097577</v>
      </c>
      <c r="P19" s="41">
        <v>173734.57</v>
      </c>
      <c r="Q19" s="22"/>
      <c r="R19" s="6"/>
      <c r="S19" s="1"/>
    </row>
    <row r="20" spans="1:19" s="3" customFormat="1" ht="9">
      <c r="A20" s="6"/>
      <c r="B20" s="98" t="s">
        <v>13</v>
      </c>
      <c r="C20" s="39">
        <v>261320495</v>
      </c>
      <c r="D20" s="39">
        <v>227216709</v>
      </c>
      <c r="E20" s="39"/>
      <c r="F20" s="39"/>
      <c r="G20" s="39"/>
      <c r="H20" s="39"/>
      <c r="I20" s="39"/>
      <c r="J20" s="39"/>
      <c r="K20" s="39"/>
      <c r="L20" s="39"/>
      <c r="M20" s="39"/>
      <c r="N20" s="39"/>
      <c r="O20" s="39">
        <f t="shared" si="0"/>
        <v>488537204</v>
      </c>
      <c r="P20" s="39">
        <v>785219.95</v>
      </c>
      <c r="Q20" s="22"/>
      <c r="R20" s="6"/>
      <c r="S20" s="1"/>
    </row>
    <row r="21" spans="1:19" s="3" customFormat="1" ht="9">
      <c r="A21" s="6"/>
      <c r="B21" s="99" t="s">
        <v>14</v>
      </c>
      <c r="C21" s="41">
        <v>161198654</v>
      </c>
      <c r="D21" s="41">
        <v>180564645</v>
      </c>
      <c r="E21" s="41"/>
      <c r="F21" s="41"/>
      <c r="G21" s="41"/>
      <c r="H21" s="41"/>
      <c r="I21" s="41"/>
      <c r="J21" s="41"/>
      <c r="K21" s="41"/>
      <c r="L21" s="41"/>
      <c r="M21" s="41"/>
      <c r="N21" s="41"/>
      <c r="O21" s="41">
        <f t="shared" si="0"/>
        <v>341763299</v>
      </c>
      <c r="P21" s="41">
        <v>549160.88</v>
      </c>
      <c r="Q21" s="22"/>
      <c r="R21" s="6"/>
      <c r="S21" s="1"/>
    </row>
    <row r="22" spans="1:19" s="3" customFormat="1" ht="9">
      <c r="A22" s="6"/>
      <c r="B22" s="98" t="s">
        <v>38</v>
      </c>
      <c r="C22" s="39">
        <v>86096811</v>
      </c>
      <c r="D22" s="39">
        <v>86786035</v>
      </c>
      <c r="E22" s="39"/>
      <c r="F22" s="39"/>
      <c r="G22" s="39"/>
      <c r="H22" s="39"/>
      <c r="I22" s="39"/>
      <c r="J22" s="39"/>
      <c r="K22" s="39"/>
      <c r="L22" s="39"/>
      <c r="M22" s="39"/>
      <c r="N22" s="39"/>
      <c r="O22" s="39">
        <f t="shared" si="0"/>
        <v>172882846</v>
      </c>
      <c r="P22" s="39">
        <v>277827.90000000002</v>
      </c>
      <c r="Q22" s="22"/>
      <c r="R22" s="6"/>
      <c r="S22" s="1"/>
    </row>
    <row r="23" spans="1:19" s="3" customFormat="1" ht="9">
      <c r="A23" s="6"/>
      <c r="B23" s="99" t="s">
        <v>120</v>
      </c>
      <c r="C23" s="41">
        <v>45830606</v>
      </c>
      <c r="D23" s="41">
        <v>47253851</v>
      </c>
      <c r="E23" s="41"/>
      <c r="F23" s="41"/>
      <c r="G23" s="41"/>
      <c r="H23" s="41"/>
      <c r="I23" s="41"/>
      <c r="J23" s="41"/>
      <c r="K23" s="41"/>
      <c r="L23" s="41"/>
      <c r="M23" s="41"/>
      <c r="N23" s="41"/>
      <c r="O23" s="41">
        <f t="shared" si="0"/>
        <v>93084457</v>
      </c>
      <c r="P23" s="41">
        <v>149585.82</v>
      </c>
      <c r="Q23" s="22"/>
      <c r="R23" s="6"/>
      <c r="S23" s="1"/>
    </row>
    <row r="24" spans="1:19" s="3" customFormat="1" ht="9">
      <c r="A24" s="6"/>
      <c r="B24" s="98" t="s">
        <v>118</v>
      </c>
      <c r="C24" s="39">
        <v>54723200</v>
      </c>
      <c r="D24" s="39">
        <v>50220796</v>
      </c>
      <c r="E24" s="39"/>
      <c r="F24" s="39"/>
      <c r="G24" s="39"/>
      <c r="H24" s="39"/>
      <c r="I24" s="39"/>
      <c r="J24" s="39"/>
      <c r="K24" s="39"/>
      <c r="L24" s="39"/>
      <c r="M24" s="39"/>
      <c r="N24" s="39"/>
      <c r="O24" s="39">
        <f t="shared" si="0"/>
        <v>104943996</v>
      </c>
      <c r="P24" s="39">
        <v>168665.35</v>
      </c>
      <c r="Q24" s="22"/>
      <c r="R24" s="6"/>
      <c r="S24" s="1"/>
    </row>
    <row r="25" spans="1:19" s="3" customFormat="1" ht="9">
      <c r="A25" s="6"/>
      <c r="B25" s="99" t="s">
        <v>15</v>
      </c>
      <c r="C25" s="41">
        <v>197324972</v>
      </c>
      <c r="D25" s="41">
        <v>186818804</v>
      </c>
      <c r="E25" s="41"/>
      <c r="F25" s="41"/>
      <c r="G25" s="41"/>
      <c r="H25" s="41"/>
      <c r="I25" s="41"/>
      <c r="J25" s="41"/>
      <c r="K25" s="41"/>
      <c r="L25" s="41"/>
      <c r="M25" s="41"/>
      <c r="N25" s="41"/>
      <c r="O25" s="41">
        <f t="shared" si="0"/>
        <v>384143776</v>
      </c>
      <c r="P25" s="41">
        <v>617372.62</v>
      </c>
      <c r="Q25" s="22"/>
      <c r="R25" s="6"/>
      <c r="S25" s="1"/>
    </row>
    <row r="26" spans="1:19" s="3" customFormat="1" ht="9">
      <c r="A26" s="6"/>
      <c r="B26" s="90" t="s">
        <v>2</v>
      </c>
      <c r="C26" s="90">
        <f t="shared" ref="C26:O26" si="1">SUM(C10:C25)</f>
        <v>3976197628</v>
      </c>
      <c r="D26" s="90">
        <f t="shared" si="1"/>
        <v>3405181210</v>
      </c>
      <c r="E26" s="90">
        <f t="shared" si="1"/>
        <v>0</v>
      </c>
      <c r="F26" s="90">
        <f t="shared" si="1"/>
        <v>0</v>
      </c>
      <c r="G26" s="90">
        <f t="shared" si="1"/>
        <v>0</v>
      </c>
      <c r="H26" s="90">
        <f t="shared" si="1"/>
        <v>0</v>
      </c>
      <c r="I26" s="90">
        <f t="shared" si="1"/>
        <v>0</v>
      </c>
      <c r="J26" s="90">
        <f t="shared" si="1"/>
        <v>0</v>
      </c>
      <c r="K26" s="90">
        <f t="shared" si="1"/>
        <v>0</v>
      </c>
      <c r="L26" s="90">
        <f t="shared" si="1"/>
        <v>0</v>
      </c>
      <c r="M26" s="90">
        <f t="shared" si="1"/>
        <v>0</v>
      </c>
      <c r="N26" s="90">
        <f t="shared" si="1"/>
        <v>0</v>
      </c>
      <c r="O26" s="90">
        <f t="shared" si="1"/>
        <v>7381378838</v>
      </c>
      <c r="P26" s="90">
        <f>SUM(P10:P25)</f>
        <v>11864196.01</v>
      </c>
      <c r="Q26" s="22"/>
      <c r="R26" s="6"/>
      <c r="S26" s="1"/>
    </row>
    <row r="27" spans="1:19" s="3" customFormat="1" ht="18" customHeight="1">
      <c r="A27" s="6"/>
      <c r="B27" s="90" t="s">
        <v>8</v>
      </c>
      <c r="C27" s="90">
        <f t="shared" ref="C27:N27" si="2">C26/C28</f>
        <v>6403827.7325889049</v>
      </c>
      <c r="D27" s="90">
        <f t="shared" si="2"/>
        <v>5460368.2706145989</v>
      </c>
      <c r="E27" s="90">
        <f t="shared" si="2"/>
        <v>0</v>
      </c>
      <c r="F27" s="90">
        <f t="shared" si="2"/>
        <v>0</v>
      </c>
      <c r="G27" s="90">
        <f t="shared" si="2"/>
        <v>0</v>
      </c>
      <c r="H27" s="90">
        <f t="shared" si="2"/>
        <v>0</v>
      </c>
      <c r="I27" s="90">
        <f t="shared" si="2"/>
        <v>0</v>
      </c>
      <c r="J27" s="90">
        <f t="shared" si="2"/>
        <v>0</v>
      </c>
      <c r="K27" s="90">
        <f t="shared" si="2"/>
        <v>0</v>
      </c>
      <c r="L27" s="90">
        <f t="shared" si="2"/>
        <v>0</v>
      </c>
      <c r="M27" s="90">
        <f t="shared" si="2"/>
        <v>0</v>
      </c>
      <c r="N27" s="90">
        <f t="shared" si="2"/>
        <v>0</v>
      </c>
      <c r="O27" s="90">
        <f>SUM(C27:N27)</f>
        <v>11864196.003203504</v>
      </c>
      <c r="P27" s="90"/>
      <c r="Q27" s="22"/>
      <c r="R27" s="6"/>
      <c r="S27" s="1"/>
    </row>
    <row r="28" spans="1:19" s="1" customFormat="1" ht="18" customHeight="1">
      <c r="A28" s="6"/>
      <c r="B28" s="90" t="s">
        <v>30</v>
      </c>
      <c r="C28" s="106">
        <f>'Ingresos Brutos del Juego'!C28</f>
        <v>620.90952380952388</v>
      </c>
      <c r="D28" s="106">
        <f>'Ingresos Brutos del Juego'!D28</f>
        <v>623.61750000000006</v>
      </c>
      <c r="E28" s="106">
        <f>'Ingresos Brutos del Juego'!E28</f>
        <v>1</v>
      </c>
      <c r="F28" s="106">
        <f>'Ingresos Brutos del Juego'!F28</f>
        <v>1</v>
      </c>
      <c r="G28" s="106">
        <f>'Ingresos Brutos del Juego'!G28</f>
        <v>1</v>
      </c>
      <c r="H28" s="106">
        <f>'Ingresos Brutos del Juego'!H28</f>
        <v>1</v>
      </c>
      <c r="I28" s="106">
        <f>'Ingresos Brutos del Juego'!I28</f>
        <v>1</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65" t="s">
        <v>49</v>
      </c>
      <c r="C30" s="265"/>
      <c r="D30" s="265"/>
      <c r="E30" s="265"/>
      <c r="F30" s="265"/>
      <c r="G30" s="265"/>
      <c r="H30" s="265"/>
      <c r="I30" s="265"/>
      <c r="J30" s="265"/>
      <c r="K30" s="265"/>
      <c r="L30" s="265"/>
      <c r="M30" s="265"/>
      <c r="N30" s="265"/>
      <c r="O30" s="265"/>
      <c r="P30" s="265"/>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175755147</v>
      </c>
      <c r="D32" s="38">
        <v>146038608</v>
      </c>
      <c r="E32" s="38"/>
      <c r="F32" s="38"/>
      <c r="G32" s="38"/>
      <c r="H32" s="38"/>
      <c r="I32" s="38"/>
      <c r="J32" s="38"/>
      <c r="K32" s="38"/>
      <c r="L32" s="38"/>
      <c r="M32" s="38"/>
      <c r="N32" s="38"/>
      <c r="O32" s="114">
        <f>SUM(C32:N32)</f>
        <v>321793755</v>
      </c>
      <c r="P32" s="113">
        <v>517240.58</v>
      </c>
      <c r="Q32" s="23"/>
      <c r="R32" s="6"/>
    </row>
    <row r="33" spans="1:19" s="1" customFormat="1" ht="9">
      <c r="A33" s="6"/>
      <c r="B33" s="101" t="s">
        <v>3</v>
      </c>
      <c r="C33" s="112">
        <v>355481008</v>
      </c>
      <c r="D33" s="112">
        <v>328936657</v>
      </c>
      <c r="E33" s="112"/>
      <c r="F33" s="112"/>
      <c r="G33" s="112"/>
      <c r="H33" s="112"/>
      <c r="I33" s="112"/>
      <c r="J33" s="112"/>
      <c r="K33" s="112"/>
      <c r="L33" s="112"/>
      <c r="M33" s="112"/>
      <c r="N33" s="112"/>
      <c r="O33" s="112">
        <f t="shared" ref="O33:O47" si="3">SUM(C33:N33)</f>
        <v>684417665</v>
      </c>
      <c r="P33" s="112">
        <v>1099982</v>
      </c>
      <c r="Q33" s="23"/>
      <c r="R33" s="6"/>
    </row>
    <row r="34" spans="1:19" s="3" customFormat="1" ht="9">
      <c r="A34" s="6"/>
      <c r="B34" s="95" t="s">
        <v>76</v>
      </c>
      <c r="C34" s="38">
        <v>100074024</v>
      </c>
      <c r="D34" s="38">
        <v>93381929</v>
      </c>
      <c r="E34" s="38"/>
      <c r="F34" s="38"/>
      <c r="G34" s="38"/>
      <c r="H34" s="38"/>
      <c r="I34" s="38"/>
      <c r="J34" s="38"/>
      <c r="K34" s="38"/>
      <c r="L34" s="38"/>
      <c r="M34" s="38"/>
      <c r="N34" s="38"/>
      <c r="O34" s="114">
        <f t="shared" si="3"/>
        <v>193455953</v>
      </c>
      <c r="P34" s="113">
        <v>310915.59999999998</v>
      </c>
      <c r="Q34" s="22"/>
      <c r="R34" s="6"/>
      <c r="S34" s="1"/>
    </row>
    <row r="35" spans="1:19" s="3" customFormat="1" ht="9">
      <c r="A35" s="6"/>
      <c r="B35" s="101" t="s">
        <v>35</v>
      </c>
      <c r="C35" s="112">
        <v>91377795</v>
      </c>
      <c r="D35" s="112">
        <v>89629722</v>
      </c>
      <c r="E35" s="112"/>
      <c r="F35" s="112"/>
      <c r="G35" s="112"/>
      <c r="H35" s="112"/>
      <c r="I35" s="112"/>
      <c r="J35" s="112"/>
      <c r="K35" s="112"/>
      <c r="L35" s="112"/>
      <c r="M35" s="112"/>
      <c r="N35" s="112"/>
      <c r="O35" s="112">
        <f t="shared" si="3"/>
        <v>181007517</v>
      </c>
      <c r="P35" s="112">
        <v>290893.13</v>
      </c>
      <c r="Q35" s="22"/>
      <c r="R35" s="6"/>
      <c r="S35" s="1"/>
    </row>
    <row r="36" spans="1:19" s="3" customFormat="1" ht="9">
      <c r="A36" s="6"/>
      <c r="B36" s="102" t="s">
        <v>104</v>
      </c>
      <c r="C36" s="37">
        <v>501319539</v>
      </c>
      <c r="D36" s="37">
        <v>388890744</v>
      </c>
      <c r="E36" s="37"/>
      <c r="F36" s="37"/>
      <c r="G36" s="37"/>
      <c r="H36" s="37"/>
      <c r="I36" s="37"/>
      <c r="J36" s="37"/>
      <c r="K36" s="37"/>
      <c r="L36" s="37"/>
      <c r="M36" s="37"/>
      <c r="N36" s="37"/>
      <c r="O36" s="114">
        <f t="shared" si="3"/>
        <v>890210283</v>
      </c>
      <c r="P36" s="113">
        <v>1431000.07</v>
      </c>
      <c r="Q36" s="22"/>
      <c r="R36" s="6"/>
      <c r="S36" s="1"/>
    </row>
    <row r="37" spans="1:19" s="3" customFormat="1" ht="9">
      <c r="A37" s="6"/>
      <c r="B37" s="101" t="s">
        <v>16</v>
      </c>
      <c r="C37" s="112">
        <v>1086188543</v>
      </c>
      <c r="D37" s="112">
        <v>807535473</v>
      </c>
      <c r="E37" s="112"/>
      <c r="F37" s="112"/>
      <c r="G37" s="112"/>
      <c r="H37" s="112"/>
      <c r="I37" s="112"/>
      <c r="J37" s="112"/>
      <c r="K37" s="112"/>
      <c r="L37" s="112"/>
      <c r="M37" s="112"/>
      <c r="N37" s="112"/>
      <c r="O37" s="112">
        <f t="shared" si="3"/>
        <v>1893724016</v>
      </c>
      <c r="P37" s="112">
        <v>3044271.87</v>
      </c>
      <c r="Q37" s="22"/>
      <c r="R37" s="6"/>
      <c r="S37" s="1"/>
    </row>
    <row r="38" spans="1:19" s="3" customFormat="1" ht="9">
      <c r="A38" s="6"/>
      <c r="B38" s="102" t="s">
        <v>4</v>
      </c>
      <c r="C38" s="38">
        <v>83568251</v>
      </c>
      <c r="D38" s="38">
        <v>77391616</v>
      </c>
      <c r="E38" s="38"/>
      <c r="F38" s="38"/>
      <c r="G38" s="38"/>
      <c r="H38" s="38"/>
      <c r="I38" s="38"/>
      <c r="J38" s="38"/>
      <c r="K38" s="38"/>
      <c r="L38" s="38"/>
      <c r="M38" s="38"/>
      <c r="N38" s="38"/>
      <c r="O38" s="114">
        <f t="shared" si="3"/>
        <v>160959867</v>
      </c>
      <c r="P38" s="113">
        <v>258691.16</v>
      </c>
      <c r="Q38" s="22"/>
      <c r="R38" s="6"/>
      <c r="S38" s="1"/>
    </row>
    <row r="39" spans="1:19" s="3" customFormat="1" ht="9">
      <c r="A39" s="6"/>
      <c r="B39" s="101" t="s">
        <v>5</v>
      </c>
      <c r="C39" s="112">
        <v>147395043</v>
      </c>
      <c r="D39" s="112">
        <v>129208803</v>
      </c>
      <c r="E39" s="112"/>
      <c r="F39" s="112"/>
      <c r="G39" s="112"/>
      <c r="H39" s="112"/>
      <c r="I39" s="112"/>
      <c r="J39" s="112"/>
      <c r="K39" s="112"/>
      <c r="L39" s="112"/>
      <c r="M39" s="112"/>
      <c r="N39" s="112"/>
      <c r="O39" s="112">
        <f t="shared" si="3"/>
        <v>276603846</v>
      </c>
      <c r="P39" s="112">
        <v>444578.09</v>
      </c>
      <c r="Q39" s="22"/>
      <c r="R39" s="6"/>
      <c r="S39" s="1"/>
    </row>
    <row r="40" spans="1:19" s="3" customFormat="1" ht="9">
      <c r="A40" s="6"/>
      <c r="B40" s="223" t="s">
        <v>6</v>
      </c>
      <c r="C40" s="224">
        <v>431162677</v>
      </c>
      <c r="D40" s="224">
        <v>406139603</v>
      </c>
      <c r="E40" s="224"/>
      <c r="F40" s="224"/>
      <c r="G40" s="224"/>
      <c r="H40" s="224"/>
      <c r="I40" s="224"/>
      <c r="J40" s="224"/>
      <c r="K40" s="224"/>
      <c r="L40" s="224"/>
      <c r="M40" s="224"/>
      <c r="N40" s="224"/>
      <c r="O40" s="224">
        <f t="shared" si="3"/>
        <v>837302280</v>
      </c>
      <c r="P40" s="224">
        <v>1345668.96</v>
      </c>
      <c r="Q40" s="22"/>
      <c r="R40" s="6"/>
      <c r="S40" s="1"/>
    </row>
    <row r="41" spans="1:19" s="3" customFormat="1" ht="9">
      <c r="A41" s="6"/>
      <c r="B41" s="231" t="s">
        <v>12</v>
      </c>
      <c r="C41" s="232">
        <v>54201894</v>
      </c>
      <c r="D41" s="232">
        <v>49528105</v>
      </c>
      <c r="E41" s="232"/>
      <c r="F41" s="232"/>
      <c r="G41" s="232"/>
      <c r="H41" s="232"/>
      <c r="I41" s="232"/>
      <c r="J41" s="232"/>
      <c r="K41" s="232"/>
      <c r="L41" s="232"/>
      <c r="M41" s="232"/>
      <c r="N41" s="232"/>
      <c r="O41" s="233">
        <f t="shared" si="3"/>
        <v>103729999</v>
      </c>
      <c r="P41" s="234">
        <v>166715</v>
      </c>
      <c r="Q41" s="22"/>
      <c r="R41" s="6"/>
      <c r="S41" s="1"/>
    </row>
    <row r="42" spans="1:19" s="3" customFormat="1" ht="9">
      <c r="A42" s="6"/>
      <c r="B42" s="223" t="s">
        <v>13</v>
      </c>
      <c r="C42" s="224">
        <v>252034995</v>
      </c>
      <c r="D42" s="224">
        <v>219143019</v>
      </c>
      <c r="E42" s="224"/>
      <c r="F42" s="224"/>
      <c r="G42" s="224"/>
      <c r="H42" s="224"/>
      <c r="I42" s="224"/>
      <c r="J42" s="224"/>
      <c r="K42" s="224"/>
      <c r="L42" s="224"/>
      <c r="M42" s="224"/>
      <c r="N42" s="224"/>
      <c r="O42" s="224">
        <f t="shared" si="3"/>
        <v>471178014</v>
      </c>
      <c r="P42" s="224">
        <v>757318.73</v>
      </c>
      <c r="Q42" s="22"/>
      <c r="R42" s="6"/>
      <c r="S42" s="1"/>
    </row>
    <row r="43" spans="1:19" s="3" customFormat="1" ht="9">
      <c r="A43" s="6"/>
      <c r="B43" s="231" t="s">
        <v>14</v>
      </c>
      <c r="C43" s="232">
        <v>153138722</v>
      </c>
      <c r="D43" s="232">
        <v>171536413</v>
      </c>
      <c r="E43" s="232"/>
      <c r="F43" s="232"/>
      <c r="G43" s="232"/>
      <c r="H43" s="232"/>
      <c r="I43" s="232"/>
      <c r="J43" s="232"/>
      <c r="K43" s="232"/>
      <c r="L43" s="232"/>
      <c r="M43" s="232"/>
      <c r="N43" s="232"/>
      <c r="O43" s="233">
        <f t="shared" si="3"/>
        <v>324675135</v>
      </c>
      <c r="P43" s="234">
        <v>521702.84</v>
      </c>
      <c r="Q43" s="22"/>
      <c r="R43" s="6"/>
      <c r="S43" s="1"/>
    </row>
    <row r="44" spans="1:19" s="3" customFormat="1" ht="9">
      <c r="A44" s="6"/>
      <c r="B44" s="223" t="s">
        <v>38</v>
      </c>
      <c r="C44" s="224">
        <v>82718417</v>
      </c>
      <c r="D44" s="224">
        <v>83380596</v>
      </c>
      <c r="E44" s="224"/>
      <c r="F44" s="224"/>
      <c r="G44" s="224"/>
      <c r="H44" s="224"/>
      <c r="I44" s="224"/>
      <c r="J44" s="224"/>
      <c r="K44" s="224"/>
      <c r="L44" s="224"/>
      <c r="M44" s="224"/>
      <c r="N44" s="224"/>
      <c r="O44" s="224">
        <f t="shared" si="3"/>
        <v>166099013</v>
      </c>
      <c r="P44" s="224">
        <v>266926.08000000002</v>
      </c>
      <c r="Q44" s="22"/>
      <c r="R44" s="6"/>
      <c r="S44" s="1"/>
    </row>
    <row r="45" spans="1:19" s="3" customFormat="1" ht="9">
      <c r="A45" s="6"/>
      <c r="B45" s="231" t="s">
        <v>120</v>
      </c>
      <c r="C45" s="232">
        <v>43539076</v>
      </c>
      <c r="D45" s="232">
        <v>44891158</v>
      </c>
      <c r="E45" s="232"/>
      <c r="F45" s="232"/>
      <c r="G45" s="232"/>
      <c r="H45" s="232"/>
      <c r="I45" s="232"/>
      <c r="J45" s="232"/>
      <c r="K45" s="232"/>
      <c r="L45" s="232"/>
      <c r="M45" s="232"/>
      <c r="N45" s="232"/>
      <c r="O45" s="233">
        <f t="shared" si="3"/>
        <v>88430234</v>
      </c>
      <c r="P45" s="234">
        <v>142106.53</v>
      </c>
      <c r="Q45" s="22"/>
      <c r="R45" s="6"/>
      <c r="S45" s="1"/>
    </row>
    <row r="46" spans="1:19" s="3" customFormat="1" ht="9">
      <c r="A46" s="6"/>
      <c r="B46" s="223" t="s">
        <v>118</v>
      </c>
      <c r="C46" s="224">
        <v>51987040</v>
      </c>
      <c r="D46" s="224">
        <v>47709756</v>
      </c>
      <c r="E46" s="224"/>
      <c r="F46" s="224"/>
      <c r="G46" s="224"/>
      <c r="H46" s="224"/>
      <c r="I46" s="224"/>
      <c r="J46" s="224"/>
      <c r="K46" s="224"/>
      <c r="L46" s="224"/>
      <c r="M46" s="224"/>
      <c r="N46" s="224"/>
      <c r="O46" s="224">
        <f t="shared" si="3"/>
        <v>99696796</v>
      </c>
      <c r="P46" s="224">
        <v>160232.07999999999</v>
      </c>
      <c r="Q46" s="22"/>
      <c r="R46" s="6"/>
      <c r="S46" s="1"/>
    </row>
    <row r="47" spans="1:19" s="3" customFormat="1" ht="9">
      <c r="A47" s="6"/>
      <c r="B47" s="231" t="s">
        <v>15</v>
      </c>
      <c r="C47" s="232">
        <v>191284411</v>
      </c>
      <c r="D47" s="232">
        <v>181099861</v>
      </c>
      <c r="E47" s="232"/>
      <c r="F47" s="232"/>
      <c r="G47" s="232"/>
      <c r="H47" s="232"/>
      <c r="I47" s="232"/>
      <c r="J47" s="232"/>
      <c r="K47" s="232"/>
      <c r="L47" s="232"/>
      <c r="M47" s="232"/>
      <c r="N47" s="232"/>
      <c r="O47" s="233">
        <f t="shared" si="3"/>
        <v>372384272</v>
      </c>
      <c r="P47" s="234">
        <v>598473.46</v>
      </c>
      <c r="Q47" s="22"/>
      <c r="R47" s="6"/>
      <c r="S47" s="1"/>
    </row>
    <row r="48" spans="1:19" s="3" customFormat="1" ht="9">
      <c r="A48" s="6"/>
      <c r="B48" s="90" t="s">
        <v>2</v>
      </c>
      <c r="C48" s="90">
        <f t="shared" ref="C48:N48" si="4">SUM(C32:C47)</f>
        <v>3801226582</v>
      </c>
      <c r="D48" s="90">
        <f t="shared" si="4"/>
        <v>3264442063</v>
      </c>
      <c r="E48" s="90">
        <f t="shared" si="4"/>
        <v>0</v>
      </c>
      <c r="F48" s="90">
        <f t="shared" si="4"/>
        <v>0</v>
      </c>
      <c r="G48" s="90">
        <f t="shared" si="4"/>
        <v>0</v>
      </c>
      <c r="H48" s="90">
        <f t="shared" si="4"/>
        <v>0</v>
      </c>
      <c r="I48" s="90">
        <f t="shared" si="4"/>
        <v>0</v>
      </c>
      <c r="J48" s="90">
        <f t="shared" si="4"/>
        <v>0</v>
      </c>
      <c r="K48" s="90">
        <f t="shared" si="4"/>
        <v>0</v>
      </c>
      <c r="L48" s="90">
        <f t="shared" si="4"/>
        <v>0</v>
      </c>
      <c r="M48" s="90">
        <f t="shared" si="4"/>
        <v>0</v>
      </c>
      <c r="N48" s="90">
        <f t="shared" si="4"/>
        <v>0</v>
      </c>
      <c r="O48" s="90">
        <f t="shared" ref="O48:O49" si="5">SUM(C48:N48)</f>
        <v>7065668645</v>
      </c>
      <c r="P48" s="90">
        <f>SUM(P32:P47)</f>
        <v>11356716.18</v>
      </c>
      <c r="Q48" s="22"/>
      <c r="R48" s="6"/>
      <c r="S48" s="1"/>
    </row>
    <row r="49" spans="1:19" s="3" customFormat="1" ht="9">
      <c r="A49" s="6"/>
      <c r="B49" s="90" t="s">
        <v>8</v>
      </c>
      <c r="C49" s="90">
        <f t="shared" ref="C49:N49" si="6">C48/C50</f>
        <v>6122029.7583422158</v>
      </c>
      <c r="D49" s="90">
        <f t="shared" si="6"/>
        <v>5234686.4271769151</v>
      </c>
      <c r="E49" s="90">
        <f t="shared" si="6"/>
        <v>0</v>
      </c>
      <c r="F49" s="90">
        <f t="shared" si="6"/>
        <v>0</v>
      </c>
      <c r="G49" s="90">
        <f t="shared" si="6"/>
        <v>0</v>
      </c>
      <c r="H49" s="90">
        <f t="shared" si="6"/>
        <v>0</v>
      </c>
      <c r="I49" s="90">
        <f t="shared" si="6"/>
        <v>0</v>
      </c>
      <c r="J49" s="90">
        <f t="shared" si="6"/>
        <v>0</v>
      </c>
      <c r="K49" s="90">
        <f t="shared" si="6"/>
        <v>0</v>
      </c>
      <c r="L49" s="90">
        <f t="shared" si="6"/>
        <v>0</v>
      </c>
      <c r="M49" s="90">
        <f t="shared" si="6"/>
        <v>0</v>
      </c>
      <c r="N49" s="90">
        <f t="shared" si="6"/>
        <v>0</v>
      </c>
      <c r="O49" s="90">
        <f t="shared" si="5"/>
        <v>11356716.185519131</v>
      </c>
      <c r="P49" s="90"/>
      <c r="Q49" s="22"/>
      <c r="R49" s="6"/>
      <c r="S49" s="1"/>
    </row>
    <row r="50" spans="1:19" s="1" customFormat="1" ht="18" customHeight="1">
      <c r="A50" s="6"/>
      <c r="B50" s="90" t="s">
        <v>30</v>
      </c>
      <c r="C50" s="106">
        <f>C28</f>
        <v>620.90952380952388</v>
      </c>
      <c r="D50" s="106">
        <f t="shared" ref="D50:N50" si="7">D28</f>
        <v>623.61750000000006</v>
      </c>
      <c r="E50" s="106">
        <f t="shared" si="7"/>
        <v>1</v>
      </c>
      <c r="F50" s="106">
        <f t="shared" si="7"/>
        <v>1</v>
      </c>
      <c r="G50" s="106">
        <f t="shared" si="7"/>
        <v>1</v>
      </c>
      <c r="H50" s="106">
        <f t="shared" si="7"/>
        <v>1</v>
      </c>
      <c r="I50" s="106">
        <f t="shared" si="7"/>
        <v>1</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8"/>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87"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46" zoomScale="130" zoomScaleNormal="130" workbookViewId="0">
      <selection activeCell="T69" sqref="T69"/>
    </sheetView>
  </sheetViews>
  <sheetFormatPr baseColWidth="10" defaultColWidth="11.42578125" defaultRowHeight="14.25"/>
  <cols>
    <col min="1" max="1" width="4.140625" style="50" customWidth="1"/>
    <col min="2" max="2" width="20.85546875" style="17" customWidth="1"/>
    <col min="3" max="8" width="10.42578125" style="17" bestFit="1" customWidth="1"/>
    <col min="9" max="14" width="10.42578125" style="17" hidden="1" customWidth="1"/>
    <col min="15" max="15" width="11.140625" style="17" bestFit="1" customWidth="1"/>
    <col min="16"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68" t="s">
        <v>50</v>
      </c>
      <c r="C8" s="269"/>
      <c r="D8" s="269"/>
      <c r="E8" s="269"/>
      <c r="F8" s="269"/>
      <c r="G8" s="269"/>
      <c r="H8" s="269"/>
      <c r="I8" s="269"/>
      <c r="J8" s="269"/>
      <c r="K8" s="269"/>
      <c r="L8" s="269"/>
      <c r="M8" s="269"/>
      <c r="N8" s="269"/>
      <c r="O8" s="270"/>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22" t="s">
        <v>73</v>
      </c>
      <c r="M9" s="76" t="s">
        <v>0</v>
      </c>
      <c r="N9" s="76" t="s">
        <v>1</v>
      </c>
      <c r="O9" s="77" t="s">
        <v>2</v>
      </c>
      <c r="P9" s="62"/>
      <c r="Q9" s="62"/>
      <c r="R9" s="54"/>
    </row>
    <row r="10" spans="1:18" s="56" customFormat="1" ht="9">
      <c r="A10" s="54"/>
      <c r="B10" s="102" t="s">
        <v>34</v>
      </c>
      <c r="C10" s="39">
        <v>21566</v>
      </c>
      <c r="D10" s="39">
        <v>18639</v>
      </c>
      <c r="E10" s="39"/>
      <c r="F10" s="39"/>
      <c r="G10" s="39"/>
      <c r="H10" s="39"/>
      <c r="I10" s="39"/>
      <c r="J10" s="39"/>
      <c r="K10" s="39"/>
      <c r="L10" s="39"/>
      <c r="M10" s="39"/>
      <c r="N10" s="39"/>
      <c r="O10" s="81">
        <f t="shared" ref="O10:O26" si="0">SUM(C10:N10)</f>
        <v>40205</v>
      </c>
      <c r="P10" s="62"/>
      <c r="Q10" s="62"/>
      <c r="R10" s="54"/>
    </row>
    <row r="11" spans="1:18" s="55" customFormat="1" ht="9">
      <c r="A11" s="54"/>
      <c r="B11" s="103" t="s">
        <v>3</v>
      </c>
      <c r="C11" s="115">
        <v>47277</v>
      </c>
      <c r="D11" s="115">
        <v>42259</v>
      </c>
      <c r="E11" s="115"/>
      <c r="F11" s="115"/>
      <c r="G11" s="115"/>
      <c r="H11" s="115"/>
      <c r="I11" s="115"/>
      <c r="J11" s="115"/>
      <c r="K11" s="115"/>
      <c r="L11" s="115"/>
      <c r="M11" s="115"/>
      <c r="N11" s="115"/>
      <c r="O11" s="115">
        <f t="shared" si="0"/>
        <v>89536</v>
      </c>
      <c r="P11" s="62"/>
      <c r="Q11" s="62"/>
      <c r="R11" s="65"/>
    </row>
    <row r="12" spans="1:18" s="55" customFormat="1" ht="9">
      <c r="A12" s="54"/>
      <c r="B12" s="95" t="s">
        <v>76</v>
      </c>
      <c r="C12" s="39">
        <v>17733</v>
      </c>
      <c r="D12" s="39">
        <v>16606</v>
      </c>
      <c r="E12" s="39"/>
      <c r="F12" s="39"/>
      <c r="G12" s="39"/>
      <c r="H12" s="39"/>
      <c r="I12" s="39"/>
      <c r="J12" s="39"/>
      <c r="K12" s="39"/>
      <c r="L12" s="39"/>
      <c r="M12" s="39"/>
      <c r="N12" s="39"/>
      <c r="O12" s="81">
        <f t="shared" si="0"/>
        <v>34339</v>
      </c>
      <c r="P12" s="62"/>
      <c r="Q12" s="62"/>
      <c r="R12" s="65"/>
    </row>
    <row r="13" spans="1:18" s="55" customFormat="1" ht="9">
      <c r="A13" s="54"/>
      <c r="B13" s="103" t="s">
        <v>35</v>
      </c>
      <c r="C13" s="115">
        <v>22263</v>
      </c>
      <c r="D13" s="115">
        <v>24359</v>
      </c>
      <c r="E13" s="115"/>
      <c r="F13" s="115"/>
      <c r="G13" s="115"/>
      <c r="H13" s="115"/>
      <c r="I13" s="115"/>
      <c r="J13" s="115"/>
      <c r="K13" s="115"/>
      <c r="L13" s="115"/>
      <c r="M13" s="115"/>
      <c r="N13" s="115"/>
      <c r="O13" s="115">
        <f t="shared" si="0"/>
        <v>46622</v>
      </c>
      <c r="P13" s="62"/>
      <c r="Q13" s="62"/>
      <c r="R13" s="65"/>
    </row>
    <row r="14" spans="1:18" s="55" customFormat="1" ht="9">
      <c r="A14" s="54"/>
      <c r="B14" s="102" t="s">
        <v>104</v>
      </c>
      <c r="C14" s="39">
        <v>40784</v>
      </c>
      <c r="D14" s="39">
        <v>38677</v>
      </c>
      <c r="E14" s="39"/>
      <c r="F14" s="39"/>
      <c r="G14" s="39"/>
      <c r="H14" s="39"/>
      <c r="I14" s="39"/>
      <c r="J14" s="39"/>
      <c r="K14" s="39"/>
      <c r="L14" s="39"/>
      <c r="M14" s="39"/>
      <c r="N14" s="39"/>
      <c r="O14" s="81">
        <f t="shared" si="0"/>
        <v>79461</v>
      </c>
      <c r="P14" s="62"/>
      <c r="Q14" s="62"/>
      <c r="R14" s="65"/>
    </row>
    <row r="15" spans="1:18" s="55" customFormat="1" ht="9">
      <c r="A15" s="54"/>
      <c r="B15" s="103" t="s">
        <v>16</v>
      </c>
      <c r="C15" s="115">
        <v>72610</v>
      </c>
      <c r="D15" s="115">
        <v>63467</v>
      </c>
      <c r="E15" s="115"/>
      <c r="F15" s="115"/>
      <c r="G15" s="115"/>
      <c r="H15" s="115"/>
      <c r="I15" s="115"/>
      <c r="J15" s="115"/>
      <c r="K15" s="115"/>
      <c r="L15" s="115"/>
      <c r="M15" s="115"/>
      <c r="N15" s="115"/>
      <c r="O15" s="115">
        <f t="shared" si="0"/>
        <v>136077</v>
      </c>
      <c r="P15" s="62"/>
      <c r="Q15" s="62"/>
      <c r="R15" s="65"/>
    </row>
    <row r="16" spans="1:18" s="55" customFormat="1" ht="9">
      <c r="A16" s="54"/>
      <c r="B16" s="102" t="s">
        <v>4</v>
      </c>
      <c r="C16" s="39">
        <v>10313</v>
      </c>
      <c r="D16" s="39">
        <v>10459</v>
      </c>
      <c r="E16" s="39"/>
      <c r="F16" s="39"/>
      <c r="G16" s="39"/>
      <c r="H16" s="39"/>
      <c r="I16" s="39"/>
      <c r="J16" s="39"/>
      <c r="K16" s="39"/>
      <c r="L16" s="39"/>
      <c r="M16" s="39"/>
      <c r="N16" s="39"/>
      <c r="O16" s="81">
        <f t="shared" si="0"/>
        <v>20772</v>
      </c>
      <c r="P16" s="62"/>
      <c r="Q16" s="62"/>
      <c r="R16" s="65"/>
    </row>
    <row r="17" spans="1:18" s="55" customFormat="1" ht="9">
      <c r="A17" s="54"/>
      <c r="B17" s="103" t="s">
        <v>5</v>
      </c>
      <c r="C17" s="115">
        <v>20283</v>
      </c>
      <c r="D17" s="115">
        <v>19834</v>
      </c>
      <c r="E17" s="115"/>
      <c r="F17" s="115"/>
      <c r="G17" s="115"/>
      <c r="H17" s="115"/>
      <c r="I17" s="115"/>
      <c r="J17" s="115"/>
      <c r="K17" s="115"/>
      <c r="L17" s="115"/>
      <c r="M17" s="115"/>
      <c r="N17" s="115"/>
      <c r="O17" s="115">
        <f t="shared" si="0"/>
        <v>40117</v>
      </c>
      <c r="P17" s="62"/>
      <c r="Q17" s="62"/>
      <c r="R17" s="65"/>
    </row>
    <row r="18" spans="1:18" s="55" customFormat="1" ht="9">
      <c r="A18" s="54"/>
      <c r="B18" s="235" t="s">
        <v>6</v>
      </c>
      <c r="C18" s="236">
        <v>71153</v>
      </c>
      <c r="D18" s="236">
        <v>67958</v>
      </c>
      <c r="E18" s="236"/>
      <c r="F18" s="236"/>
      <c r="G18" s="236"/>
      <c r="H18" s="236"/>
      <c r="I18" s="236"/>
      <c r="J18" s="236"/>
      <c r="K18" s="236"/>
      <c r="L18" s="236"/>
      <c r="M18" s="236"/>
      <c r="N18" s="236"/>
      <c r="O18" s="236">
        <f t="shared" si="0"/>
        <v>139111</v>
      </c>
      <c r="P18" s="62"/>
      <c r="Q18" s="62"/>
      <c r="R18" s="65"/>
    </row>
    <row r="19" spans="1:18" s="55" customFormat="1" ht="9">
      <c r="A19" s="54"/>
      <c r="B19" s="226" t="s">
        <v>12</v>
      </c>
      <c r="C19" s="41">
        <v>11507</v>
      </c>
      <c r="D19" s="41">
        <v>11204</v>
      </c>
      <c r="E19" s="41"/>
      <c r="F19" s="41"/>
      <c r="G19" s="41"/>
      <c r="H19" s="41"/>
      <c r="I19" s="41"/>
      <c r="J19" s="41"/>
      <c r="K19" s="41"/>
      <c r="L19" s="41"/>
      <c r="M19" s="41"/>
      <c r="N19" s="41"/>
      <c r="O19" s="227">
        <f t="shared" si="0"/>
        <v>22711</v>
      </c>
      <c r="P19" s="62"/>
      <c r="Q19" s="62"/>
      <c r="R19" s="65"/>
    </row>
    <row r="20" spans="1:18" s="55" customFormat="1" ht="9">
      <c r="A20" s="54"/>
      <c r="B20" s="235" t="s">
        <v>13</v>
      </c>
      <c r="C20" s="236">
        <v>40735</v>
      </c>
      <c r="D20" s="236">
        <v>40339</v>
      </c>
      <c r="E20" s="236"/>
      <c r="F20" s="236"/>
      <c r="G20" s="236"/>
      <c r="H20" s="236"/>
      <c r="I20" s="236"/>
      <c r="J20" s="236"/>
      <c r="K20" s="236"/>
      <c r="L20" s="236"/>
      <c r="M20" s="236"/>
      <c r="N20" s="236"/>
      <c r="O20" s="236">
        <f t="shared" si="0"/>
        <v>81074</v>
      </c>
      <c r="P20" s="62"/>
      <c r="Q20" s="62"/>
      <c r="R20" s="65"/>
    </row>
    <row r="21" spans="1:18" s="55" customFormat="1" ht="9">
      <c r="A21" s="54"/>
      <c r="B21" s="226" t="s">
        <v>14</v>
      </c>
      <c r="C21" s="41">
        <v>24939</v>
      </c>
      <c r="D21" s="41">
        <v>29371</v>
      </c>
      <c r="E21" s="41"/>
      <c r="F21" s="41"/>
      <c r="G21" s="41"/>
      <c r="H21" s="41"/>
      <c r="I21" s="41"/>
      <c r="J21" s="41"/>
      <c r="K21" s="41"/>
      <c r="L21" s="41"/>
      <c r="M21" s="41"/>
      <c r="N21" s="41"/>
      <c r="O21" s="227">
        <f t="shared" si="0"/>
        <v>54310</v>
      </c>
      <c r="P21" s="62"/>
      <c r="Q21" s="62"/>
      <c r="R21" s="65"/>
    </row>
    <row r="22" spans="1:18" s="55" customFormat="1" ht="9">
      <c r="A22" s="54"/>
      <c r="B22" s="235" t="s">
        <v>38</v>
      </c>
      <c r="C22" s="236">
        <v>17487</v>
      </c>
      <c r="D22" s="236">
        <v>17535</v>
      </c>
      <c r="E22" s="236"/>
      <c r="F22" s="236"/>
      <c r="G22" s="236"/>
      <c r="H22" s="236"/>
      <c r="I22" s="236"/>
      <c r="J22" s="236"/>
      <c r="K22" s="236"/>
      <c r="L22" s="236"/>
      <c r="M22" s="236"/>
      <c r="N22" s="236"/>
      <c r="O22" s="236">
        <f t="shared" si="0"/>
        <v>35022</v>
      </c>
      <c r="P22" s="62"/>
      <c r="Q22" s="62"/>
      <c r="R22" s="65"/>
    </row>
    <row r="23" spans="1:18" s="55" customFormat="1" ht="9">
      <c r="A23" s="54"/>
      <c r="B23" s="226" t="s">
        <v>120</v>
      </c>
      <c r="C23" s="41">
        <v>9188</v>
      </c>
      <c r="D23" s="41">
        <v>10962</v>
      </c>
      <c r="E23" s="41"/>
      <c r="F23" s="41"/>
      <c r="G23" s="41"/>
      <c r="H23" s="41"/>
      <c r="I23" s="41"/>
      <c r="J23" s="41"/>
      <c r="K23" s="41"/>
      <c r="L23" s="41"/>
      <c r="M23" s="41"/>
      <c r="N23" s="41"/>
      <c r="O23" s="227">
        <f t="shared" si="0"/>
        <v>20150</v>
      </c>
      <c r="P23" s="62"/>
      <c r="Q23" s="62"/>
      <c r="R23" s="65"/>
    </row>
    <row r="24" spans="1:18" s="55" customFormat="1" ht="9">
      <c r="A24" s="54"/>
      <c r="B24" s="235" t="s">
        <v>118</v>
      </c>
      <c r="C24" s="236">
        <v>11632</v>
      </c>
      <c r="D24" s="236">
        <v>11054</v>
      </c>
      <c r="E24" s="236"/>
      <c r="F24" s="236"/>
      <c r="G24" s="236"/>
      <c r="H24" s="236"/>
      <c r="I24" s="236"/>
      <c r="J24" s="236"/>
      <c r="K24" s="236"/>
      <c r="L24" s="236"/>
      <c r="M24" s="236"/>
      <c r="N24" s="236"/>
      <c r="O24" s="236">
        <f t="shared" si="0"/>
        <v>22686</v>
      </c>
      <c r="P24" s="62"/>
      <c r="Q24" s="62"/>
      <c r="R24" s="65"/>
    </row>
    <row r="25" spans="1:18" s="55" customFormat="1" ht="9">
      <c r="A25" s="54"/>
      <c r="B25" s="226" t="s">
        <v>15</v>
      </c>
      <c r="C25" s="41">
        <v>33210</v>
      </c>
      <c r="D25" s="41">
        <v>29562</v>
      </c>
      <c r="E25" s="41"/>
      <c r="F25" s="41"/>
      <c r="G25" s="41"/>
      <c r="H25" s="41"/>
      <c r="I25" s="41"/>
      <c r="J25" s="41"/>
      <c r="K25" s="41"/>
      <c r="L25" s="41"/>
      <c r="M25" s="41"/>
      <c r="N25" s="41"/>
      <c r="O25" s="227">
        <f t="shared" si="0"/>
        <v>62772</v>
      </c>
      <c r="P25" s="62"/>
      <c r="Q25" s="62"/>
      <c r="R25" s="65"/>
    </row>
    <row r="26" spans="1:18" s="55" customFormat="1" ht="9">
      <c r="A26" s="54"/>
      <c r="B26" s="91" t="s">
        <v>2</v>
      </c>
      <c r="C26" s="92">
        <f t="shared" ref="C26:N26" si="1">SUM(C10:C25)</f>
        <v>472680</v>
      </c>
      <c r="D26" s="92">
        <f t="shared" si="1"/>
        <v>452285</v>
      </c>
      <c r="E26" s="92">
        <f t="shared" si="1"/>
        <v>0</v>
      </c>
      <c r="F26" s="92">
        <f t="shared" si="1"/>
        <v>0</v>
      </c>
      <c r="G26" s="92">
        <f t="shared" si="1"/>
        <v>0</v>
      </c>
      <c r="H26" s="92">
        <f t="shared" si="1"/>
        <v>0</v>
      </c>
      <c r="I26" s="92">
        <f t="shared" si="1"/>
        <v>0</v>
      </c>
      <c r="J26" s="92">
        <f t="shared" si="1"/>
        <v>0</v>
      </c>
      <c r="K26" s="92">
        <f t="shared" si="1"/>
        <v>0</v>
      </c>
      <c r="L26" s="92">
        <f t="shared" si="1"/>
        <v>0</v>
      </c>
      <c r="M26" s="92">
        <f t="shared" si="1"/>
        <v>0</v>
      </c>
      <c r="N26" s="92">
        <f t="shared" si="1"/>
        <v>0</v>
      </c>
      <c r="O26" s="93">
        <f t="shared" si="0"/>
        <v>924965</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71" t="s">
        <v>51</v>
      </c>
      <c r="C28" s="272"/>
      <c r="D28" s="272"/>
      <c r="E28" s="272"/>
      <c r="F28" s="272"/>
      <c r="G28" s="272"/>
      <c r="H28" s="272"/>
      <c r="I28" s="272"/>
      <c r="J28" s="272"/>
      <c r="K28" s="272"/>
      <c r="L28" s="272"/>
      <c r="M28" s="272"/>
      <c r="N28" s="272"/>
      <c r="O28" s="272"/>
      <c r="P28" s="273"/>
      <c r="Q28" s="62"/>
      <c r="R28" s="54"/>
    </row>
    <row r="29" spans="1:18" s="56" customFormat="1" ht="22.5" customHeight="1">
      <c r="A29" s="54"/>
      <c r="B29" s="124" t="s">
        <v>11</v>
      </c>
      <c r="C29" s="121" t="s">
        <v>40</v>
      </c>
      <c r="D29" s="121" t="s">
        <v>41</v>
      </c>
      <c r="E29" s="121" t="s">
        <v>42</v>
      </c>
      <c r="F29" s="121" t="s">
        <v>43</v>
      </c>
      <c r="G29" s="121" t="s">
        <v>44</v>
      </c>
      <c r="H29" s="121" t="s">
        <v>45</v>
      </c>
      <c r="I29" s="121" t="s">
        <v>46</v>
      </c>
      <c r="J29" s="121" t="s">
        <v>47</v>
      </c>
      <c r="K29" s="121" t="s">
        <v>48</v>
      </c>
      <c r="L29" s="222" t="s">
        <v>73</v>
      </c>
      <c r="M29" s="121" t="s">
        <v>0</v>
      </c>
      <c r="N29" s="121" t="s">
        <v>1</v>
      </c>
      <c r="O29" s="121" t="s">
        <v>32</v>
      </c>
      <c r="P29" s="125" t="s">
        <v>33</v>
      </c>
      <c r="Q29" s="63"/>
      <c r="R29" s="54"/>
    </row>
    <row r="30" spans="1:18" s="56" customFormat="1" ht="11.25" customHeight="1">
      <c r="A30" s="54"/>
      <c r="B30" s="98" t="s">
        <v>34</v>
      </c>
      <c r="C30" s="39">
        <v>65212565</v>
      </c>
      <c r="D30" s="39">
        <v>56136008</v>
      </c>
      <c r="E30" s="39"/>
      <c r="F30" s="39"/>
      <c r="G30" s="39"/>
      <c r="H30" s="39"/>
      <c r="I30" s="39"/>
      <c r="J30" s="39"/>
      <c r="K30" s="39"/>
      <c r="L30" s="39"/>
      <c r="M30" s="39"/>
      <c r="N30" s="39"/>
      <c r="O30" s="81">
        <f t="shared" ref="O30:O45" si="2">SUM(C30:N30)</f>
        <v>121348573</v>
      </c>
      <c r="P30" s="81">
        <v>195044.21</v>
      </c>
      <c r="Q30" s="63"/>
      <c r="R30" s="54"/>
    </row>
    <row r="31" spans="1:18" s="56" customFormat="1" ht="9">
      <c r="A31" s="54"/>
      <c r="B31" s="103" t="s">
        <v>3</v>
      </c>
      <c r="C31" s="115">
        <v>142959029</v>
      </c>
      <c r="D31" s="115">
        <v>127273543</v>
      </c>
      <c r="E31" s="115"/>
      <c r="F31" s="115"/>
      <c r="G31" s="115"/>
      <c r="H31" s="115"/>
      <c r="I31" s="115"/>
      <c r="J31" s="115"/>
      <c r="K31" s="115"/>
      <c r="L31" s="115"/>
      <c r="M31" s="115"/>
      <c r="N31" s="115"/>
      <c r="O31" s="115">
        <f t="shared" si="2"/>
        <v>270232572</v>
      </c>
      <c r="P31" s="115">
        <v>434330.43</v>
      </c>
      <c r="Q31" s="63"/>
      <c r="R31" s="54"/>
    </row>
    <row r="32" spans="1:18" s="55" customFormat="1" ht="9">
      <c r="A32" s="54"/>
      <c r="B32" s="95" t="s">
        <v>76</v>
      </c>
      <c r="C32" s="39">
        <v>53622109</v>
      </c>
      <c r="D32" s="39">
        <v>50013121</v>
      </c>
      <c r="E32" s="39"/>
      <c r="F32" s="39"/>
      <c r="G32" s="39"/>
      <c r="H32" s="39"/>
      <c r="I32" s="39"/>
      <c r="J32" s="39"/>
      <c r="K32" s="39"/>
      <c r="L32" s="39"/>
      <c r="M32" s="39"/>
      <c r="N32" s="39"/>
      <c r="O32" s="81">
        <f t="shared" si="2"/>
        <v>103635230</v>
      </c>
      <c r="P32" s="81">
        <v>166558.97</v>
      </c>
      <c r="Q32" s="78"/>
      <c r="R32" s="65"/>
    </row>
    <row r="33" spans="1:18" s="55" customFormat="1" ht="9">
      <c r="A33" s="54"/>
      <c r="B33" s="103" t="s">
        <v>35</v>
      </c>
      <c r="C33" s="115">
        <v>67320195</v>
      </c>
      <c r="D33" s="115">
        <v>73363218</v>
      </c>
      <c r="E33" s="115"/>
      <c r="F33" s="115"/>
      <c r="G33" s="115"/>
      <c r="H33" s="115"/>
      <c r="I33" s="115"/>
      <c r="J33" s="115"/>
      <c r="K33" s="115"/>
      <c r="L33" s="115"/>
      <c r="M33" s="115"/>
      <c r="N33" s="115"/>
      <c r="O33" s="115">
        <f t="shared" si="2"/>
        <v>140683413</v>
      </c>
      <c r="P33" s="115">
        <v>226063.28</v>
      </c>
      <c r="Q33" s="78"/>
      <c r="R33" s="65"/>
    </row>
    <row r="34" spans="1:18" s="55" customFormat="1" ht="9">
      <c r="A34" s="54"/>
      <c r="B34" s="102" t="s">
        <v>104</v>
      </c>
      <c r="C34" s="39">
        <v>123325106</v>
      </c>
      <c r="D34" s="39">
        <v>116485455</v>
      </c>
      <c r="E34" s="39"/>
      <c r="F34" s="39"/>
      <c r="G34" s="39"/>
      <c r="H34" s="39"/>
      <c r="I34" s="39"/>
      <c r="J34" s="39"/>
      <c r="K34" s="39"/>
      <c r="L34" s="39"/>
      <c r="M34" s="39"/>
      <c r="N34" s="39"/>
      <c r="O34" s="81">
        <f t="shared" si="2"/>
        <v>239810561</v>
      </c>
      <c r="P34" s="81">
        <v>385410</v>
      </c>
      <c r="Q34" s="78"/>
      <c r="R34" s="65"/>
    </row>
    <row r="35" spans="1:18" s="55" customFormat="1" ht="9">
      <c r="A35" s="54"/>
      <c r="B35" s="103" t="s">
        <v>16</v>
      </c>
      <c r="C35" s="115">
        <v>219562475</v>
      </c>
      <c r="D35" s="115">
        <v>191146737</v>
      </c>
      <c r="E35" s="115"/>
      <c r="F35" s="115"/>
      <c r="G35" s="115"/>
      <c r="H35" s="115"/>
      <c r="I35" s="115"/>
      <c r="J35" s="115"/>
      <c r="K35" s="115"/>
      <c r="L35" s="115"/>
      <c r="M35" s="115"/>
      <c r="N35" s="115"/>
      <c r="O35" s="115">
        <f t="shared" si="2"/>
        <v>410709212</v>
      </c>
      <c r="P35" s="115">
        <v>660127.06999999995</v>
      </c>
      <c r="Q35" s="78"/>
      <c r="R35" s="65"/>
    </row>
    <row r="36" spans="1:18" s="55" customFormat="1" ht="9">
      <c r="A36" s="54"/>
      <c r="B36" s="98" t="s">
        <v>4</v>
      </c>
      <c r="C36" s="39">
        <v>31185068</v>
      </c>
      <c r="D36" s="39">
        <v>31499893</v>
      </c>
      <c r="E36" s="39"/>
      <c r="F36" s="39"/>
      <c r="G36" s="39"/>
      <c r="H36" s="39"/>
      <c r="I36" s="39"/>
      <c r="J36" s="39"/>
      <c r="K36" s="39"/>
      <c r="L36" s="39"/>
      <c r="M36" s="39"/>
      <c r="N36" s="39"/>
      <c r="O36" s="81">
        <f t="shared" si="2"/>
        <v>62684961</v>
      </c>
      <c r="P36" s="81">
        <v>100736.38</v>
      </c>
      <c r="Q36" s="78"/>
      <c r="R36" s="65"/>
    </row>
    <row r="37" spans="1:18" s="55" customFormat="1" ht="9">
      <c r="A37" s="54"/>
      <c r="B37" s="103" t="s">
        <v>5</v>
      </c>
      <c r="C37" s="115">
        <v>61332952</v>
      </c>
      <c r="D37" s="115">
        <v>59735050</v>
      </c>
      <c r="E37" s="115"/>
      <c r="F37" s="115"/>
      <c r="G37" s="115"/>
      <c r="H37" s="115"/>
      <c r="I37" s="115"/>
      <c r="J37" s="115"/>
      <c r="K37" s="115"/>
      <c r="L37" s="115"/>
      <c r="M37" s="115"/>
      <c r="N37" s="115"/>
      <c r="O37" s="115">
        <f t="shared" si="2"/>
        <v>121068002</v>
      </c>
      <c r="P37" s="115">
        <v>194567.17</v>
      </c>
      <c r="Q37" s="78"/>
      <c r="R37" s="65"/>
    </row>
    <row r="38" spans="1:18" s="55" customFormat="1" ht="9">
      <c r="A38" s="54"/>
      <c r="B38" s="235" t="s">
        <v>6</v>
      </c>
      <c r="C38" s="236">
        <v>215156711</v>
      </c>
      <c r="D38" s="236">
        <v>204672507</v>
      </c>
      <c r="E38" s="236"/>
      <c r="F38" s="236"/>
      <c r="G38" s="236"/>
      <c r="H38" s="236"/>
      <c r="I38" s="236"/>
      <c r="J38" s="236"/>
      <c r="K38" s="236"/>
      <c r="L38" s="236"/>
      <c r="M38" s="236"/>
      <c r="N38" s="236"/>
      <c r="O38" s="236">
        <f t="shared" si="2"/>
        <v>419829218</v>
      </c>
      <c r="P38" s="236">
        <v>674720.61</v>
      </c>
      <c r="Q38" s="78"/>
      <c r="R38" s="65"/>
    </row>
    <row r="39" spans="1:18" s="55" customFormat="1" ht="9">
      <c r="A39" s="54"/>
      <c r="B39" s="99" t="s">
        <v>12</v>
      </c>
      <c r="C39" s="41">
        <v>34795557</v>
      </c>
      <c r="D39" s="41">
        <v>33743647</v>
      </c>
      <c r="E39" s="41"/>
      <c r="F39" s="41"/>
      <c r="G39" s="41"/>
      <c r="H39" s="41"/>
      <c r="I39" s="41"/>
      <c r="J39" s="41"/>
      <c r="K39" s="41"/>
      <c r="L39" s="41"/>
      <c r="M39" s="41"/>
      <c r="N39" s="41"/>
      <c r="O39" s="227">
        <f t="shared" si="2"/>
        <v>68539204</v>
      </c>
      <c r="P39" s="227">
        <v>110149.19</v>
      </c>
      <c r="Q39" s="78"/>
      <c r="R39" s="65"/>
    </row>
    <row r="40" spans="1:18" s="55" customFormat="1" ht="9">
      <c r="A40" s="54"/>
      <c r="B40" s="235" t="s">
        <v>13</v>
      </c>
      <c r="C40" s="236">
        <v>123176937</v>
      </c>
      <c r="D40" s="236">
        <v>121490983</v>
      </c>
      <c r="E40" s="236"/>
      <c r="F40" s="236"/>
      <c r="G40" s="236"/>
      <c r="H40" s="236"/>
      <c r="I40" s="236"/>
      <c r="J40" s="236"/>
      <c r="K40" s="236"/>
      <c r="L40" s="236"/>
      <c r="M40" s="236"/>
      <c r="N40" s="236"/>
      <c r="O40" s="236">
        <f t="shared" si="2"/>
        <v>244667920</v>
      </c>
      <c r="P40" s="236">
        <v>393197.97</v>
      </c>
      <c r="Q40" s="78"/>
      <c r="R40" s="65"/>
    </row>
    <row r="41" spans="1:18" s="55" customFormat="1" ht="9">
      <c r="A41" s="54"/>
      <c r="B41" s="99" t="s">
        <v>14</v>
      </c>
      <c r="C41" s="41">
        <v>75412045</v>
      </c>
      <c r="D41" s="41">
        <v>88458109</v>
      </c>
      <c r="E41" s="41"/>
      <c r="F41" s="41"/>
      <c r="G41" s="41"/>
      <c r="H41" s="41"/>
      <c r="I41" s="41"/>
      <c r="J41" s="41"/>
      <c r="K41" s="41"/>
      <c r="L41" s="41"/>
      <c r="M41" s="41"/>
      <c r="N41" s="41"/>
      <c r="O41" s="227">
        <f t="shared" si="2"/>
        <v>163870154</v>
      </c>
      <c r="P41" s="227">
        <v>263300.90000000002</v>
      </c>
      <c r="Q41" s="78"/>
      <c r="R41" s="65"/>
    </row>
    <row r="42" spans="1:18" s="55" customFormat="1" ht="9">
      <c r="A42" s="54"/>
      <c r="B42" s="235" t="s">
        <v>38</v>
      </c>
      <c r="C42" s="236">
        <v>52878240</v>
      </c>
      <c r="D42" s="236">
        <v>52811036</v>
      </c>
      <c r="E42" s="236"/>
      <c r="F42" s="236"/>
      <c r="G42" s="236"/>
      <c r="H42" s="236"/>
      <c r="I42" s="236"/>
      <c r="J42" s="236"/>
      <c r="K42" s="236"/>
      <c r="L42" s="236"/>
      <c r="M42" s="236"/>
      <c r="N42" s="236"/>
      <c r="O42" s="236">
        <f t="shared" si="2"/>
        <v>105689276</v>
      </c>
      <c r="P42" s="236">
        <v>169847.53</v>
      </c>
      <c r="Q42" s="78"/>
      <c r="R42" s="65"/>
    </row>
    <row r="43" spans="1:18" s="55" customFormat="1" ht="9">
      <c r="A43" s="54"/>
      <c r="B43" s="99" t="s">
        <v>120</v>
      </c>
      <c r="C43" s="41">
        <v>27783226</v>
      </c>
      <c r="D43" s="41">
        <v>33014804</v>
      </c>
      <c r="E43" s="41"/>
      <c r="F43" s="41"/>
      <c r="G43" s="41"/>
      <c r="H43" s="41"/>
      <c r="I43" s="41"/>
      <c r="J43" s="41"/>
      <c r="K43" s="41"/>
      <c r="L43" s="41"/>
      <c r="M43" s="41"/>
      <c r="N43" s="41"/>
      <c r="O43" s="227">
        <f t="shared" si="2"/>
        <v>60798030</v>
      </c>
      <c r="P43" s="227">
        <v>97686.8</v>
      </c>
      <c r="Q43" s="78"/>
      <c r="R43" s="65"/>
    </row>
    <row r="44" spans="1:18" s="55" customFormat="1" ht="9">
      <c r="A44" s="54"/>
      <c r="B44" s="235" t="s">
        <v>118</v>
      </c>
      <c r="C44" s="236">
        <v>35173540</v>
      </c>
      <c r="D44" s="236">
        <v>33291885</v>
      </c>
      <c r="E44" s="236"/>
      <c r="F44" s="236"/>
      <c r="G44" s="236"/>
      <c r="H44" s="236"/>
      <c r="I44" s="236"/>
      <c r="J44" s="236"/>
      <c r="K44" s="236"/>
      <c r="L44" s="236"/>
      <c r="M44" s="236"/>
      <c r="N44" s="236"/>
      <c r="O44" s="236">
        <f t="shared" si="2"/>
        <v>68465425</v>
      </c>
      <c r="P44" s="236">
        <v>110033.51</v>
      </c>
      <c r="Q44" s="78"/>
      <c r="R44" s="65"/>
    </row>
    <row r="45" spans="1:18" s="55" customFormat="1" ht="9">
      <c r="A45" s="54"/>
      <c r="B45" s="99" t="s">
        <v>15</v>
      </c>
      <c r="C45" s="41">
        <v>100422391</v>
      </c>
      <c r="D45" s="41">
        <v>89033354</v>
      </c>
      <c r="E45" s="41"/>
      <c r="F45" s="41"/>
      <c r="G45" s="41"/>
      <c r="H45" s="41"/>
      <c r="I45" s="41"/>
      <c r="J45" s="41"/>
      <c r="K45" s="41"/>
      <c r="L45" s="41"/>
      <c r="M45" s="41"/>
      <c r="N45" s="41"/>
      <c r="O45" s="227">
        <f t="shared" si="2"/>
        <v>189455745</v>
      </c>
      <c r="P45" s="227">
        <v>304503.51</v>
      </c>
      <c r="Q45" s="78"/>
      <c r="R45" s="65"/>
    </row>
    <row r="46" spans="1:18" s="55" customFormat="1" ht="9">
      <c r="A46" s="54"/>
      <c r="B46" s="94" t="s">
        <v>2</v>
      </c>
      <c r="C46" s="94">
        <f t="shared" ref="C46:P46" si="3">SUM(C30:C45)</f>
        <v>1429318146</v>
      </c>
      <c r="D46" s="94">
        <f t="shared" si="3"/>
        <v>1362169350</v>
      </c>
      <c r="E46" s="94">
        <f t="shared" si="3"/>
        <v>0</v>
      </c>
      <c r="F46" s="94">
        <f t="shared" si="3"/>
        <v>0</v>
      </c>
      <c r="G46" s="94">
        <f t="shared" si="3"/>
        <v>0</v>
      </c>
      <c r="H46" s="94">
        <f t="shared" si="3"/>
        <v>0</v>
      </c>
      <c r="I46" s="94">
        <f t="shared" si="3"/>
        <v>0</v>
      </c>
      <c r="J46" s="94">
        <f t="shared" si="3"/>
        <v>0</v>
      </c>
      <c r="K46" s="94">
        <f t="shared" si="3"/>
        <v>0</v>
      </c>
      <c r="L46" s="94">
        <f t="shared" si="3"/>
        <v>0</v>
      </c>
      <c r="M46" s="94">
        <f t="shared" si="3"/>
        <v>0</v>
      </c>
      <c r="N46" s="94">
        <f t="shared" si="3"/>
        <v>0</v>
      </c>
      <c r="O46" s="94">
        <f t="shared" si="3"/>
        <v>2791487496</v>
      </c>
      <c r="P46" s="143">
        <f t="shared" si="3"/>
        <v>4486277.5299999984</v>
      </c>
      <c r="Q46" s="78"/>
      <c r="R46" s="65"/>
    </row>
    <row r="47" spans="1:18" s="55" customFormat="1" ht="9">
      <c r="A47" s="54"/>
      <c r="B47" s="94" t="s">
        <v>8</v>
      </c>
      <c r="C47" s="94">
        <f t="shared" ref="C47:N47" si="4">C46/C48</f>
        <v>2301974.9113052278</v>
      </c>
      <c r="D47" s="94">
        <f t="shared" si="4"/>
        <v>2184302.6374340039</v>
      </c>
      <c r="E47" s="94">
        <f t="shared" si="4"/>
        <v>0</v>
      </c>
      <c r="F47" s="94">
        <f t="shared" si="4"/>
        <v>0</v>
      </c>
      <c r="G47" s="94">
        <f t="shared" si="4"/>
        <v>0</v>
      </c>
      <c r="H47" s="94">
        <f t="shared" si="4"/>
        <v>0</v>
      </c>
      <c r="I47" s="94">
        <f t="shared" si="4"/>
        <v>0</v>
      </c>
      <c r="J47" s="94">
        <f t="shared" si="4"/>
        <v>0</v>
      </c>
      <c r="K47" s="94">
        <f t="shared" si="4"/>
        <v>0</v>
      </c>
      <c r="L47" s="94">
        <f t="shared" si="4"/>
        <v>0</v>
      </c>
      <c r="M47" s="94">
        <f t="shared" si="4"/>
        <v>0</v>
      </c>
      <c r="N47" s="94">
        <f t="shared" si="4"/>
        <v>0</v>
      </c>
      <c r="O47" s="94">
        <f>SUM(C47:N47)</f>
        <v>4486277.5487392321</v>
      </c>
      <c r="P47" s="94"/>
      <c r="Q47" s="78"/>
      <c r="R47" s="65"/>
    </row>
    <row r="48" spans="1:18" s="56" customFormat="1" ht="18" customHeight="1">
      <c r="A48" s="54"/>
      <c r="B48" s="94" t="s">
        <v>30</v>
      </c>
      <c r="C48" s="106">
        <f>+Impuestos!C28</f>
        <v>620.90952380952388</v>
      </c>
      <c r="D48" s="106">
        <f>+Impuestos!D28</f>
        <v>623.61750000000006</v>
      </c>
      <c r="E48" s="106">
        <f>+Impuestos!E28</f>
        <v>1</v>
      </c>
      <c r="F48" s="106">
        <f>+Impuestos!F28</f>
        <v>1</v>
      </c>
      <c r="G48" s="106">
        <f>+Impuestos!G28</f>
        <v>1</v>
      </c>
      <c r="H48" s="106">
        <f>+Impuestos!H28</f>
        <v>1</v>
      </c>
      <c r="I48" s="106">
        <f>+Impuestos!I28</f>
        <v>1</v>
      </c>
      <c r="J48" s="106">
        <f>+Impuestos!J28</f>
        <v>1</v>
      </c>
      <c r="K48" s="106">
        <f>+Impuestos!K28</f>
        <v>1</v>
      </c>
      <c r="L48" s="106">
        <f>+Impuestos!L28</f>
        <v>1</v>
      </c>
      <c r="M48" s="106">
        <f>+Impuestos!M28</f>
        <v>1</v>
      </c>
      <c r="N48" s="106">
        <f>+Impuestos!N28</f>
        <v>1</v>
      </c>
      <c r="O48" s="195"/>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68" t="s">
        <v>52</v>
      </c>
      <c r="C50" s="274"/>
      <c r="D50" s="274"/>
      <c r="E50" s="274"/>
      <c r="F50" s="274"/>
      <c r="G50" s="274"/>
      <c r="H50" s="274"/>
      <c r="I50" s="274"/>
      <c r="J50" s="274"/>
      <c r="K50" s="274"/>
      <c r="L50" s="274"/>
      <c r="M50" s="274"/>
      <c r="N50" s="274"/>
      <c r="O50" s="274"/>
      <c r="P50" s="275"/>
      <c r="Q50" s="74"/>
      <c r="R50" s="54"/>
    </row>
    <row r="51" spans="1:20" s="56" customFormat="1" ht="17.25" customHeight="1">
      <c r="A51" s="63"/>
      <c r="B51" s="75"/>
      <c r="C51" s="76"/>
      <c r="D51" s="76"/>
      <c r="E51" s="76"/>
      <c r="F51" s="76"/>
      <c r="G51" s="76"/>
      <c r="H51" s="76"/>
      <c r="I51" s="76"/>
      <c r="J51" s="76"/>
      <c r="K51" s="76"/>
      <c r="L51" s="76"/>
      <c r="M51" s="76"/>
      <c r="N51" s="76"/>
      <c r="O51" s="266" t="s">
        <v>126</v>
      </c>
      <c r="P51" s="267"/>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51042.49</v>
      </c>
      <c r="D53" s="39">
        <v>49072.53</v>
      </c>
      <c r="E53" s="39"/>
      <c r="F53" s="39"/>
      <c r="G53" s="39"/>
      <c r="H53" s="39"/>
      <c r="I53" s="39"/>
      <c r="J53" s="39"/>
      <c r="K53" s="39"/>
      <c r="L53" s="39"/>
      <c r="M53" s="39"/>
      <c r="N53" s="39"/>
      <c r="O53" s="39">
        <v>50129.22</v>
      </c>
      <c r="P53" s="116">
        <v>80.58</v>
      </c>
      <c r="Q53" s="63"/>
      <c r="R53" s="54"/>
    </row>
    <row r="54" spans="1:20" s="56" customFormat="1" ht="11.25" customHeight="1">
      <c r="A54" s="54"/>
      <c r="B54" s="104" t="s">
        <v>3</v>
      </c>
      <c r="C54" s="112">
        <v>47093.38</v>
      </c>
      <c r="D54" s="112">
        <v>48751.32</v>
      </c>
      <c r="E54" s="112"/>
      <c r="F54" s="112"/>
      <c r="G54" s="112"/>
      <c r="H54" s="112"/>
      <c r="I54" s="112"/>
      <c r="J54" s="112"/>
      <c r="K54" s="112"/>
      <c r="L54" s="112"/>
      <c r="M54" s="112"/>
      <c r="N54" s="112"/>
      <c r="O54" s="112">
        <v>47875.89</v>
      </c>
      <c r="P54" s="117">
        <v>76.95</v>
      </c>
      <c r="Q54" s="63"/>
      <c r="R54" s="54"/>
    </row>
    <row r="55" spans="1:20" s="56" customFormat="1" ht="9">
      <c r="A55" s="54"/>
      <c r="B55" s="95" t="s">
        <v>76</v>
      </c>
      <c r="C55" s="39">
        <v>35345.370000000003</v>
      </c>
      <c r="D55" s="39">
        <v>35220.15</v>
      </c>
      <c r="E55" s="39"/>
      <c r="F55" s="39"/>
      <c r="G55" s="39"/>
      <c r="H55" s="39"/>
      <c r="I55" s="39"/>
      <c r="J55" s="39"/>
      <c r="K55" s="39"/>
      <c r="L55" s="39"/>
      <c r="M55" s="39"/>
      <c r="N55" s="39"/>
      <c r="O55" s="39">
        <v>35284.81</v>
      </c>
      <c r="P55" s="116">
        <v>56.71</v>
      </c>
      <c r="Q55" s="63"/>
      <c r="R55" s="54"/>
    </row>
    <row r="56" spans="1:20" s="55" customFormat="1" ht="9">
      <c r="A56" s="54"/>
      <c r="B56" s="104" t="s">
        <v>35</v>
      </c>
      <c r="C56" s="112">
        <v>25706.94</v>
      </c>
      <c r="D56" s="112">
        <v>23045.49</v>
      </c>
      <c r="E56" s="112"/>
      <c r="F56" s="112"/>
      <c r="G56" s="112"/>
      <c r="H56" s="112"/>
      <c r="I56" s="112"/>
      <c r="J56" s="112"/>
      <c r="K56" s="112"/>
      <c r="L56" s="112"/>
      <c r="M56" s="112"/>
      <c r="N56" s="112"/>
      <c r="O56" s="112">
        <v>24316.39</v>
      </c>
      <c r="P56" s="117">
        <v>39.08</v>
      </c>
      <c r="Q56" s="78"/>
      <c r="R56" s="65"/>
    </row>
    <row r="57" spans="1:20" s="55" customFormat="1" ht="9">
      <c r="A57" s="54"/>
      <c r="B57" s="102" t="s">
        <v>104</v>
      </c>
      <c r="C57" s="39">
        <v>76987.14</v>
      </c>
      <c r="D57" s="39">
        <v>62975</v>
      </c>
      <c r="E57" s="39"/>
      <c r="F57" s="39"/>
      <c r="G57" s="39"/>
      <c r="H57" s="39"/>
      <c r="I57" s="39"/>
      <c r="J57" s="39"/>
      <c r="K57" s="39"/>
      <c r="L57" s="39"/>
      <c r="M57" s="39"/>
      <c r="N57" s="39"/>
      <c r="O57" s="39">
        <v>70166.84</v>
      </c>
      <c r="P57" s="116">
        <v>112.79</v>
      </c>
      <c r="Q57" s="78"/>
      <c r="R57" s="65"/>
    </row>
    <row r="58" spans="1:20" s="55" customFormat="1" ht="9">
      <c r="A58" s="54"/>
      <c r="B58" s="104" t="s">
        <v>16</v>
      </c>
      <c r="C58" s="112">
        <v>93691.92</v>
      </c>
      <c r="D58" s="112">
        <v>79690.58</v>
      </c>
      <c r="E58" s="112"/>
      <c r="F58" s="112"/>
      <c r="G58" s="112"/>
      <c r="H58" s="112"/>
      <c r="I58" s="112"/>
      <c r="J58" s="112"/>
      <c r="K58" s="112"/>
      <c r="L58" s="112"/>
      <c r="M58" s="112"/>
      <c r="N58" s="112"/>
      <c r="O58" s="112">
        <v>87161.63</v>
      </c>
      <c r="P58" s="117">
        <v>140.12</v>
      </c>
      <c r="Q58" s="78"/>
      <c r="R58" s="65"/>
    </row>
    <row r="59" spans="1:20" s="55" customFormat="1" ht="9">
      <c r="A59" s="54"/>
      <c r="B59" s="102" t="s">
        <v>4</v>
      </c>
      <c r="C59" s="39">
        <v>50751.59</v>
      </c>
      <c r="D59" s="39">
        <v>46344.38</v>
      </c>
      <c r="E59" s="39"/>
      <c r="F59" s="39"/>
      <c r="G59" s="39"/>
      <c r="H59" s="39"/>
      <c r="I59" s="39"/>
      <c r="J59" s="39"/>
      <c r="K59" s="39"/>
      <c r="L59" s="39"/>
      <c r="M59" s="39"/>
      <c r="N59" s="39"/>
      <c r="O59" s="39">
        <v>48532.5</v>
      </c>
      <c r="P59" s="116">
        <v>78</v>
      </c>
      <c r="Q59" s="78"/>
      <c r="R59" s="65"/>
    </row>
    <row r="60" spans="1:20" s="55" customFormat="1" ht="9">
      <c r="A60" s="54"/>
      <c r="B60" s="104" t="s">
        <v>5</v>
      </c>
      <c r="C60" s="112">
        <v>45513.9</v>
      </c>
      <c r="D60" s="112">
        <v>40801.410000000003</v>
      </c>
      <c r="E60" s="112"/>
      <c r="F60" s="112"/>
      <c r="G60" s="112"/>
      <c r="H60" s="112"/>
      <c r="I60" s="112"/>
      <c r="J60" s="112"/>
      <c r="K60" s="112"/>
      <c r="L60" s="112"/>
      <c r="M60" s="112"/>
      <c r="N60" s="112"/>
      <c r="O60" s="112">
        <v>43184.03</v>
      </c>
      <c r="P60" s="117">
        <v>69.41</v>
      </c>
      <c r="Q60" s="78"/>
      <c r="R60" s="65"/>
    </row>
    <row r="61" spans="1:20" s="55" customFormat="1" ht="9">
      <c r="A61" s="54"/>
      <c r="B61" s="237" t="s">
        <v>6</v>
      </c>
      <c r="C61" s="224">
        <v>37952.58</v>
      </c>
      <c r="D61" s="224">
        <v>37430.71</v>
      </c>
      <c r="E61" s="224"/>
      <c r="F61" s="224"/>
      <c r="G61" s="224"/>
      <c r="H61" s="224"/>
      <c r="I61" s="224"/>
      <c r="J61" s="224"/>
      <c r="K61" s="224"/>
      <c r="L61" s="224"/>
      <c r="M61" s="224"/>
      <c r="N61" s="224"/>
      <c r="O61" s="224">
        <v>37697.64</v>
      </c>
      <c r="P61" s="238">
        <v>60.59</v>
      </c>
      <c r="Q61" s="78"/>
      <c r="R61" s="65"/>
    </row>
    <row r="62" spans="1:20" s="55" customFormat="1" ht="9">
      <c r="A62" s="54"/>
      <c r="B62" s="226" t="s">
        <v>12</v>
      </c>
      <c r="C62" s="41">
        <v>29501.61</v>
      </c>
      <c r="D62" s="41">
        <v>27686.75</v>
      </c>
      <c r="E62" s="41"/>
      <c r="F62" s="41"/>
      <c r="G62" s="41"/>
      <c r="H62" s="41"/>
      <c r="I62" s="41"/>
      <c r="J62" s="41"/>
      <c r="K62" s="41"/>
      <c r="L62" s="41"/>
      <c r="M62" s="41"/>
      <c r="N62" s="41"/>
      <c r="O62" s="41">
        <v>28606.29</v>
      </c>
      <c r="P62" s="239">
        <v>45.98</v>
      </c>
      <c r="Q62" s="78"/>
      <c r="R62" s="65"/>
      <c r="T62" s="80"/>
    </row>
    <row r="63" spans="1:20" s="55" customFormat="1" ht="9">
      <c r="A63" s="54"/>
      <c r="B63" s="237" t="s">
        <v>13</v>
      </c>
      <c r="C63" s="224">
        <v>38751.32</v>
      </c>
      <c r="D63" s="224">
        <v>34024.82</v>
      </c>
      <c r="E63" s="224"/>
      <c r="F63" s="224"/>
      <c r="G63" s="224"/>
      <c r="H63" s="224"/>
      <c r="I63" s="224"/>
      <c r="J63" s="224"/>
      <c r="K63" s="224"/>
      <c r="L63" s="224"/>
      <c r="M63" s="224"/>
      <c r="N63" s="224"/>
      <c r="O63" s="224">
        <v>36399.61</v>
      </c>
      <c r="P63" s="238">
        <v>58.5</v>
      </c>
      <c r="Q63" s="78"/>
      <c r="R63" s="65"/>
    </row>
    <row r="64" spans="1:20" s="55" customFormat="1" ht="9">
      <c r="A64" s="54"/>
      <c r="B64" s="226" t="s">
        <v>14</v>
      </c>
      <c r="C64" s="41">
        <v>38459.120000000003</v>
      </c>
      <c r="D64" s="41">
        <v>36578.93</v>
      </c>
      <c r="E64" s="41"/>
      <c r="F64" s="41"/>
      <c r="G64" s="41"/>
      <c r="H64" s="41"/>
      <c r="I64" s="41"/>
      <c r="J64" s="41"/>
      <c r="K64" s="41"/>
      <c r="L64" s="41"/>
      <c r="M64" s="41"/>
      <c r="N64" s="41"/>
      <c r="O64" s="41">
        <v>37442.31</v>
      </c>
      <c r="P64" s="239">
        <v>60.16</v>
      </c>
      <c r="Q64" s="78"/>
      <c r="R64" s="65"/>
    </row>
    <row r="65" spans="1:18" s="55" customFormat="1" ht="9">
      <c r="A65" s="54"/>
      <c r="B65" s="237" t="s">
        <v>38</v>
      </c>
      <c r="C65" s="224">
        <v>29626.49</v>
      </c>
      <c r="D65" s="224">
        <v>29781.91</v>
      </c>
      <c r="E65" s="224"/>
      <c r="F65" s="224"/>
      <c r="G65" s="224"/>
      <c r="H65" s="224"/>
      <c r="I65" s="224"/>
      <c r="J65" s="224"/>
      <c r="K65" s="224"/>
      <c r="L65" s="224"/>
      <c r="M65" s="224"/>
      <c r="N65" s="224"/>
      <c r="O65" s="224">
        <v>29704.31</v>
      </c>
      <c r="P65" s="238">
        <v>47.74</v>
      </c>
      <c r="Q65" s="78"/>
      <c r="R65" s="65"/>
    </row>
    <row r="66" spans="1:18" s="55" customFormat="1" ht="9">
      <c r="A66" s="54"/>
      <c r="B66" s="226" t="s">
        <v>120</v>
      </c>
      <c r="C66" s="41">
        <v>29679.16</v>
      </c>
      <c r="D66" s="41">
        <v>25648.639999999999</v>
      </c>
      <c r="E66" s="41"/>
      <c r="F66" s="41"/>
      <c r="G66" s="41"/>
      <c r="H66" s="41"/>
      <c r="I66" s="41"/>
      <c r="J66" s="41"/>
      <c r="K66" s="41"/>
      <c r="L66" s="41"/>
      <c r="M66" s="41"/>
      <c r="N66" s="41"/>
      <c r="O66" s="41">
        <v>27486.48</v>
      </c>
      <c r="P66" s="239">
        <v>44.17</v>
      </c>
      <c r="Q66" s="78"/>
      <c r="R66" s="65"/>
    </row>
    <row r="67" spans="1:18" s="55" customFormat="1" ht="9">
      <c r="A67" s="54"/>
      <c r="B67" s="237" t="s">
        <v>118</v>
      </c>
      <c r="C67" s="224">
        <v>27992.01</v>
      </c>
      <c r="D67" s="224">
        <v>27032.18</v>
      </c>
      <c r="E67" s="224"/>
      <c r="F67" s="224"/>
      <c r="G67" s="224"/>
      <c r="H67" s="224"/>
      <c r="I67" s="224"/>
      <c r="J67" s="224"/>
      <c r="K67" s="224"/>
      <c r="L67" s="224"/>
      <c r="M67" s="224"/>
      <c r="N67" s="224"/>
      <c r="O67" s="224">
        <v>27524.32</v>
      </c>
      <c r="P67" s="238">
        <v>44.24</v>
      </c>
      <c r="Q67" s="78"/>
      <c r="R67" s="65"/>
    </row>
    <row r="68" spans="1:18" s="55" customFormat="1" ht="9">
      <c r="A68" s="54"/>
      <c r="B68" s="226" t="s">
        <v>15</v>
      </c>
      <c r="C68" s="41">
        <v>36074.81</v>
      </c>
      <c r="D68" s="41">
        <v>38368.75</v>
      </c>
      <c r="E68" s="41"/>
      <c r="F68" s="41"/>
      <c r="G68" s="41"/>
      <c r="H68" s="41"/>
      <c r="I68" s="41"/>
      <c r="J68" s="41"/>
      <c r="K68" s="41"/>
      <c r="L68" s="41"/>
      <c r="M68" s="41"/>
      <c r="N68" s="41"/>
      <c r="O68" s="41">
        <v>37155.120000000003</v>
      </c>
      <c r="P68" s="239">
        <v>59.71</v>
      </c>
      <c r="Q68" s="78"/>
      <c r="R68" s="65"/>
    </row>
    <row r="69" spans="1:18" s="55" customFormat="1" ht="9">
      <c r="A69" s="54"/>
      <c r="B69" s="90" t="s">
        <v>28</v>
      </c>
      <c r="C69" s="90">
        <v>50367.44</v>
      </c>
      <c r="D69" s="90">
        <v>45205.38</v>
      </c>
      <c r="E69" s="90"/>
      <c r="F69" s="90"/>
      <c r="G69" s="90"/>
      <c r="H69" s="90"/>
      <c r="I69" s="90"/>
      <c r="J69" s="90"/>
      <c r="K69" s="90"/>
      <c r="L69" s="90"/>
      <c r="M69" s="90"/>
      <c r="N69" s="90"/>
      <c r="O69" s="90">
        <v>47843.32</v>
      </c>
      <c r="P69" s="110">
        <v>76.900000000000006</v>
      </c>
      <c r="Q69" s="78"/>
      <c r="R69" s="65"/>
    </row>
    <row r="70" spans="1:18" s="55" customFormat="1" ht="9">
      <c r="A70" s="54"/>
      <c r="B70" s="90" t="s">
        <v>29</v>
      </c>
      <c r="C70" s="110">
        <f t="shared" ref="C70:N70" si="5">C69/C71</f>
        <v>81.118807279643534</v>
      </c>
      <c r="D70" s="110">
        <f t="shared" si="5"/>
        <v>72.488953565286408</v>
      </c>
      <c r="E70" s="110">
        <f t="shared" si="5"/>
        <v>0</v>
      </c>
      <c r="F70" s="110">
        <f t="shared" si="5"/>
        <v>0</v>
      </c>
      <c r="G70" s="110">
        <f t="shared" si="5"/>
        <v>0</v>
      </c>
      <c r="H70" s="110">
        <f t="shared" si="5"/>
        <v>0</v>
      </c>
      <c r="I70" s="110">
        <f t="shared" si="5"/>
        <v>0</v>
      </c>
      <c r="J70" s="110">
        <f t="shared" si="5"/>
        <v>0</v>
      </c>
      <c r="K70" s="110">
        <f t="shared" si="5"/>
        <v>0</v>
      </c>
      <c r="L70" s="110">
        <f t="shared" si="5"/>
        <v>0</v>
      </c>
      <c r="M70" s="110">
        <f t="shared" si="5"/>
        <v>0</v>
      </c>
      <c r="N70" s="110">
        <f t="shared" si="5"/>
        <v>0</v>
      </c>
      <c r="O70" s="110">
        <v>76.900000000000006</v>
      </c>
      <c r="P70" s="90"/>
      <c r="Q70" s="78"/>
      <c r="R70" s="65"/>
    </row>
    <row r="71" spans="1:18" s="55" customFormat="1" ht="9">
      <c r="A71" s="54"/>
      <c r="B71" s="90" t="s">
        <v>30</v>
      </c>
      <c r="C71" s="106">
        <f t="shared" ref="C71:N71" si="6">C48</f>
        <v>620.90952380952388</v>
      </c>
      <c r="D71" s="106">
        <f t="shared" si="6"/>
        <v>623.61750000000006</v>
      </c>
      <c r="E71" s="106">
        <f t="shared" si="6"/>
        <v>1</v>
      </c>
      <c r="F71" s="106">
        <f t="shared" si="6"/>
        <v>1</v>
      </c>
      <c r="G71" s="106">
        <f t="shared" si="6"/>
        <v>1</v>
      </c>
      <c r="H71" s="106">
        <f t="shared" si="6"/>
        <v>1</v>
      </c>
      <c r="I71" s="106">
        <f t="shared" si="6"/>
        <v>1</v>
      </c>
      <c r="J71" s="106">
        <f t="shared" si="6"/>
        <v>1</v>
      </c>
      <c r="K71" s="106">
        <f t="shared" si="6"/>
        <v>1</v>
      </c>
      <c r="L71" s="106">
        <f t="shared" si="6"/>
        <v>1</v>
      </c>
      <c r="M71" s="106">
        <f t="shared" si="6"/>
        <v>1</v>
      </c>
      <c r="N71" s="106">
        <f t="shared" si="6"/>
        <v>1</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28" zoomScale="130" zoomScaleNormal="130" workbookViewId="0">
      <selection activeCell="D48" sqref="D48"/>
    </sheetView>
  </sheetViews>
  <sheetFormatPr baseColWidth="10" defaultColWidth="11.42578125" defaultRowHeight="14.25"/>
  <cols>
    <col min="1" max="1" width="4.140625" style="50" customWidth="1"/>
    <col min="2" max="2" width="21.28515625" style="17" customWidth="1"/>
    <col min="3" max="8" width="11.85546875" style="17" bestFit="1" customWidth="1"/>
    <col min="9" max="10" width="11.85546875" style="17" hidden="1" customWidth="1"/>
    <col min="11" max="11" width="11.7109375" style="17" hidden="1" customWidth="1"/>
    <col min="12" max="14" width="11.8554687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76" t="s">
        <v>57</v>
      </c>
      <c r="C8" s="277"/>
      <c r="D8" s="277"/>
      <c r="E8" s="277"/>
      <c r="F8" s="277"/>
      <c r="G8" s="277"/>
      <c r="H8" s="277"/>
      <c r="I8" s="277"/>
      <c r="J8" s="277"/>
      <c r="K8" s="277"/>
      <c r="L8" s="277"/>
      <c r="M8" s="277"/>
      <c r="N8" s="277"/>
      <c r="O8" s="277"/>
      <c r="P8" s="278"/>
      <c r="Q8" s="73"/>
    </row>
    <row r="9" spans="1:17" s="52" customFormat="1" ht="11.25" customHeight="1">
      <c r="A9" s="51"/>
      <c r="B9" s="203" t="s">
        <v>24</v>
      </c>
      <c r="C9" s="45" t="s">
        <v>40</v>
      </c>
      <c r="D9" s="45" t="s">
        <v>41</v>
      </c>
      <c r="E9" s="45" t="s">
        <v>42</v>
      </c>
      <c r="F9" s="45" t="s">
        <v>43</v>
      </c>
      <c r="G9" s="220" t="s">
        <v>44</v>
      </c>
      <c r="H9" s="45" t="s">
        <v>45</v>
      </c>
      <c r="I9" s="45" t="s">
        <v>46</v>
      </c>
      <c r="J9" s="45" t="s">
        <v>47</v>
      </c>
      <c r="K9" s="45" t="s">
        <v>48</v>
      </c>
      <c r="L9" s="45" t="s">
        <v>73</v>
      </c>
      <c r="M9" s="45" t="s">
        <v>0</v>
      </c>
      <c r="N9" s="45" t="s">
        <v>1</v>
      </c>
      <c r="O9" s="45" t="s">
        <v>32</v>
      </c>
      <c r="P9" s="204" t="s">
        <v>33</v>
      </c>
      <c r="Q9" s="73"/>
    </row>
    <row r="10" spans="1:17" s="52" customFormat="1" ht="9" customHeight="1">
      <c r="A10" s="51"/>
      <c r="B10" s="205" t="s">
        <v>34</v>
      </c>
      <c r="C10" s="39">
        <v>12441961068</v>
      </c>
      <c r="D10" s="39">
        <v>10052508173</v>
      </c>
      <c r="E10" s="39"/>
      <c r="F10" s="39"/>
      <c r="G10" s="39"/>
      <c r="H10" s="39"/>
      <c r="I10" s="39"/>
      <c r="J10" s="39"/>
      <c r="K10" s="39"/>
      <c r="L10" s="39"/>
      <c r="M10" s="39"/>
      <c r="N10" s="39"/>
      <c r="O10" s="81">
        <f>SUM(C10:N10)</f>
        <v>22494469241</v>
      </c>
      <c r="P10" s="211">
        <v>36157953.289999999</v>
      </c>
      <c r="Q10" s="73"/>
    </row>
    <row r="11" spans="1:17" s="52" customFormat="1" ht="9" customHeight="1">
      <c r="A11" s="51"/>
      <c r="B11" s="132" t="s">
        <v>3</v>
      </c>
      <c r="C11" s="112">
        <v>28877671810</v>
      </c>
      <c r="D11" s="112">
        <v>25416891920</v>
      </c>
      <c r="E11" s="112"/>
      <c r="F11" s="112"/>
      <c r="G11" s="112"/>
      <c r="H11" s="112"/>
      <c r="I11" s="112"/>
      <c r="J11" s="112"/>
      <c r="K11" s="112"/>
      <c r="L11" s="112"/>
      <c r="M11" s="112"/>
      <c r="N11" s="112"/>
      <c r="O11" s="112">
        <f>SUM(C11:N11)</f>
        <v>54294563730</v>
      </c>
      <c r="P11" s="212">
        <v>87265844.980000004</v>
      </c>
      <c r="Q11" s="73"/>
    </row>
    <row r="12" spans="1:17" s="52" customFormat="1" ht="9" customHeight="1">
      <c r="A12" s="51"/>
      <c r="B12" s="206" t="s">
        <v>76</v>
      </c>
      <c r="C12" s="39">
        <v>8441251925</v>
      </c>
      <c r="D12" s="39">
        <v>7193379940</v>
      </c>
      <c r="E12" s="39"/>
      <c r="F12" s="39"/>
      <c r="G12" s="39"/>
      <c r="H12" s="39"/>
      <c r="I12" s="39"/>
      <c r="J12" s="39"/>
      <c r="K12" s="39"/>
      <c r="L12" s="39"/>
      <c r="M12" s="39"/>
      <c r="N12" s="39"/>
      <c r="O12" s="81">
        <f t="shared" ref="O12:O25" si="0">SUM(C12:N12)</f>
        <v>15634631865</v>
      </c>
      <c r="P12" s="211">
        <v>25129902.130000003</v>
      </c>
      <c r="Q12" s="73"/>
    </row>
    <row r="13" spans="1:17" s="52" customFormat="1" ht="9" customHeight="1">
      <c r="A13" s="51"/>
      <c r="B13" s="132" t="s">
        <v>35</v>
      </c>
      <c r="C13" s="112">
        <v>6633687801</v>
      </c>
      <c r="D13" s="112">
        <v>6900707797</v>
      </c>
      <c r="E13" s="112"/>
      <c r="F13" s="112"/>
      <c r="G13" s="112"/>
      <c r="H13" s="112"/>
      <c r="I13" s="112"/>
      <c r="J13" s="112"/>
      <c r="K13" s="112"/>
      <c r="L13" s="112"/>
      <c r="M13" s="112"/>
      <c r="N13" s="112"/>
      <c r="O13" s="112">
        <f t="shared" si="0"/>
        <v>13534395598</v>
      </c>
      <c r="P13" s="212">
        <v>21749433.16</v>
      </c>
      <c r="Q13" s="73"/>
    </row>
    <row r="14" spans="1:17" s="52" customFormat="1" ht="9" customHeight="1">
      <c r="A14" s="51"/>
      <c r="B14" s="205" t="s">
        <v>104</v>
      </c>
      <c r="C14" s="39">
        <v>34841718886</v>
      </c>
      <c r="D14" s="39">
        <v>30416852298</v>
      </c>
      <c r="E14" s="39"/>
      <c r="F14" s="39"/>
      <c r="G14" s="39"/>
      <c r="H14" s="39"/>
      <c r="I14" s="39"/>
      <c r="J14" s="39"/>
      <c r="K14" s="39"/>
      <c r="L14" s="39"/>
      <c r="M14" s="39"/>
      <c r="N14" s="39"/>
      <c r="O14" s="81">
        <f t="shared" si="0"/>
        <v>65258571184</v>
      </c>
      <c r="P14" s="211">
        <v>104888856.66</v>
      </c>
      <c r="Q14" s="73"/>
    </row>
    <row r="15" spans="1:17" s="52" customFormat="1" ht="9" customHeight="1">
      <c r="A15" s="51"/>
      <c r="B15" s="132" t="s">
        <v>16</v>
      </c>
      <c r="C15" s="112">
        <v>81672330758</v>
      </c>
      <c r="D15" s="112">
        <v>70320155227</v>
      </c>
      <c r="E15" s="112"/>
      <c r="F15" s="112"/>
      <c r="G15" s="112"/>
      <c r="H15" s="112"/>
      <c r="I15" s="112"/>
      <c r="J15" s="112"/>
      <c r="K15" s="112"/>
      <c r="L15" s="112"/>
      <c r="M15" s="112"/>
      <c r="N15" s="112"/>
      <c r="O15" s="112">
        <f t="shared" si="0"/>
        <v>151992485985</v>
      </c>
      <c r="P15" s="212">
        <v>244298282.16</v>
      </c>
      <c r="Q15" s="73"/>
    </row>
    <row r="16" spans="1:17" s="52" customFormat="1" ht="9" customHeight="1">
      <c r="A16" s="51"/>
      <c r="B16" s="205" t="s">
        <v>4</v>
      </c>
      <c r="C16" s="39">
        <v>5843501945</v>
      </c>
      <c r="D16" s="39">
        <v>5203185450</v>
      </c>
      <c r="E16" s="39"/>
      <c r="F16" s="39"/>
      <c r="G16" s="39"/>
      <c r="H16" s="39"/>
      <c r="I16" s="39"/>
      <c r="J16" s="39"/>
      <c r="K16" s="39"/>
      <c r="L16" s="39"/>
      <c r="M16" s="39"/>
      <c r="N16" s="39"/>
      <c r="O16" s="81">
        <f t="shared" si="0"/>
        <v>11046687395</v>
      </c>
      <c r="P16" s="211">
        <v>17754749.82</v>
      </c>
      <c r="Q16" s="73"/>
    </row>
    <row r="17" spans="1:256" s="52" customFormat="1" ht="9" customHeight="1">
      <c r="A17" s="51"/>
      <c r="B17" s="132" t="s">
        <v>5</v>
      </c>
      <c r="C17" s="112">
        <v>11710485765</v>
      </c>
      <c r="D17" s="112">
        <v>10818130458</v>
      </c>
      <c r="E17" s="112"/>
      <c r="F17" s="112"/>
      <c r="G17" s="112"/>
      <c r="H17" s="112"/>
      <c r="I17" s="112"/>
      <c r="J17" s="112"/>
      <c r="K17" s="112"/>
      <c r="L17" s="112"/>
      <c r="M17" s="112"/>
      <c r="N17" s="112"/>
      <c r="O17" s="112">
        <f t="shared" si="0"/>
        <v>22528616223</v>
      </c>
      <c r="P17" s="212">
        <v>36207593.969999999</v>
      </c>
      <c r="Q17" s="73"/>
    </row>
    <row r="18" spans="1:256" s="52" customFormat="1" ht="9" customHeight="1">
      <c r="A18" s="51"/>
      <c r="B18" s="242" t="s">
        <v>6</v>
      </c>
      <c r="C18" s="224">
        <v>39769910868</v>
      </c>
      <c r="D18" s="224">
        <v>36693778684</v>
      </c>
      <c r="E18" s="224"/>
      <c r="F18" s="224"/>
      <c r="G18" s="224"/>
      <c r="H18" s="224"/>
      <c r="I18" s="224"/>
      <c r="J18" s="224"/>
      <c r="K18" s="224"/>
      <c r="L18" s="224"/>
      <c r="M18" s="224"/>
      <c r="N18" s="224"/>
      <c r="O18" s="224">
        <f t="shared" si="0"/>
        <v>76463689552</v>
      </c>
      <c r="P18" s="243">
        <v>122891256.72</v>
      </c>
      <c r="Q18" s="73"/>
    </row>
    <row r="19" spans="1:256" s="52" customFormat="1" ht="9" customHeight="1">
      <c r="A19" s="51"/>
      <c r="B19" s="240" t="s">
        <v>12</v>
      </c>
      <c r="C19" s="41">
        <v>3749230240</v>
      </c>
      <c r="D19" s="41">
        <v>3594741650</v>
      </c>
      <c r="E19" s="41"/>
      <c r="F19" s="41"/>
      <c r="G19" s="41"/>
      <c r="H19" s="41"/>
      <c r="I19" s="41"/>
      <c r="J19" s="41"/>
      <c r="K19" s="41"/>
      <c r="L19" s="41"/>
      <c r="M19" s="41"/>
      <c r="N19" s="41"/>
      <c r="O19" s="227">
        <f t="shared" si="0"/>
        <v>7343971890</v>
      </c>
      <c r="P19" s="241">
        <v>11802624.890000001</v>
      </c>
      <c r="Q19" s="73"/>
    </row>
    <row r="20" spans="1:256" s="52" customFormat="1" ht="9" customHeight="1">
      <c r="A20" s="51"/>
      <c r="B20" s="242" t="s">
        <v>13</v>
      </c>
      <c r="C20" s="224">
        <v>24106373820</v>
      </c>
      <c r="D20" s="224">
        <v>23294987825</v>
      </c>
      <c r="E20" s="224"/>
      <c r="F20" s="224"/>
      <c r="G20" s="224"/>
      <c r="H20" s="224"/>
      <c r="I20" s="224"/>
      <c r="J20" s="224"/>
      <c r="K20" s="224"/>
      <c r="L20" s="224"/>
      <c r="M20" s="224"/>
      <c r="N20" s="224"/>
      <c r="O20" s="224">
        <f t="shared" si="0"/>
        <v>47401361645</v>
      </c>
      <c r="P20" s="243">
        <v>76178902.780000001</v>
      </c>
      <c r="Q20" s="73"/>
    </row>
    <row r="21" spans="1:256" s="52" customFormat="1" ht="9" customHeight="1">
      <c r="A21" s="51"/>
      <c r="B21" s="240" t="s">
        <v>14</v>
      </c>
      <c r="C21" s="41">
        <v>14799969170</v>
      </c>
      <c r="D21" s="41">
        <v>15653296940</v>
      </c>
      <c r="E21" s="41"/>
      <c r="F21" s="41"/>
      <c r="G21" s="41"/>
      <c r="H21" s="41"/>
      <c r="I21" s="41"/>
      <c r="J21" s="41"/>
      <c r="K21" s="41"/>
      <c r="L21" s="41"/>
      <c r="M21" s="41"/>
      <c r="N21" s="41"/>
      <c r="O21" s="227">
        <f t="shared" si="0"/>
        <v>30453266110</v>
      </c>
      <c r="P21" s="241">
        <v>48936749.370000005</v>
      </c>
      <c r="Q21" s="73"/>
    </row>
    <row r="22" spans="1:256" s="52" customFormat="1" ht="9" customHeight="1">
      <c r="A22" s="51"/>
      <c r="B22" s="242" t="s">
        <v>38</v>
      </c>
      <c r="C22" s="224">
        <v>6989807395</v>
      </c>
      <c r="D22" s="224">
        <v>6809763462</v>
      </c>
      <c r="E22" s="224"/>
      <c r="F22" s="224"/>
      <c r="G22" s="224"/>
      <c r="H22" s="224"/>
      <c r="I22" s="224"/>
      <c r="J22" s="224"/>
      <c r="K22" s="224"/>
      <c r="L22" s="224"/>
      <c r="M22" s="224"/>
      <c r="N22" s="224"/>
      <c r="O22" s="224">
        <f t="shared" si="0"/>
        <v>13799570857</v>
      </c>
      <c r="P22" s="243">
        <v>22177144.710000001</v>
      </c>
      <c r="Q22" s="73"/>
    </row>
    <row r="23" spans="1:256" s="52" customFormat="1" ht="9" customHeight="1">
      <c r="A23" s="51"/>
      <c r="B23" s="240" t="s">
        <v>120</v>
      </c>
      <c r="C23" s="41">
        <v>2767702291</v>
      </c>
      <c r="D23" s="41">
        <v>2947365060</v>
      </c>
      <c r="E23" s="41"/>
      <c r="F23" s="41"/>
      <c r="G23" s="41"/>
      <c r="H23" s="41"/>
      <c r="I23" s="41"/>
      <c r="J23" s="41"/>
      <c r="K23" s="41"/>
      <c r="L23" s="41"/>
      <c r="M23" s="41"/>
      <c r="N23" s="41"/>
      <c r="O23" s="227">
        <f t="shared" si="0"/>
        <v>5715067351</v>
      </c>
      <c r="P23" s="241">
        <v>9183735.4600000009</v>
      </c>
      <c r="Q23" s="73"/>
    </row>
    <row r="24" spans="1:256" s="52" customFormat="1" ht="9" customHeight="1">
      <c r="A24" s="51"/>
      <c r="B24" s="242" t="s">
        <v>118</v>
      </c>
      <c r="C24" s="224">
        <v>5520466150</v>
      </c>
      <c r="D24" s="224">
        <v>4969606970</v>
      </c>
      <c r="E24" s="224"/>
      <c r="F24" s="224"/>
      <c r="G24" s="224"/>
      <c r="H24" s="224"/>
      <c r="I24" s="224"/>
      <c r="J24" s="224"/>
      <c r="K24" s="224"/>
      <c r="L24" s="224"/>
      <c r="M24" s="224"/>
      <c r="N24" s="224"/>
      <c r="O24" s="224">
        <f t="shared" si="0"/>
        <v>10490073120</v>
      </c>
      <c r="P24" s="243">
        <v>16859933.469999999</v>
      </c>
      <c r="Q24" s="73"/>
    </row>
    <row r="25" spans="1:256" s="52" customFormat="1" ht="9" customHeight="1">
      <c r="A25" s="51"/>
      <c r="B25" s="240" t="s">
        <v>15</v>
      </c>
      <c r="C25" s="41">
        <v>16624049730</v>
      </c>
      <c r="D25" s="41">
        <v>15390918525</v>
      </c>
      <c r="E25" s="41"/>
      <c r="F25" s="41"/>
      <c r="G25" s="41"/>
      <c r="H25" s="41"/>
      <c r="I25" s="41"/>
      <c r="J25" s="41"/>
      <c r="K25" s="41"/>
      <c r="L25" s="41"/>
      <c r="M25" s="41"/>
      <c r="N25" s="41"/>
      <c r="O25" s="227">
        <f t="shared" si="0"/>
        <v>32014968255</v>
      </c>
      <c r="P25" s="241">
        <v>51453769.049999997</v>
      </c>
      <c r="Q25" s="73"/>
    </row>
    <row r="26" spans="1:256" s="52" customFormat="1" ht="9" customHeight="1">
      <c r="A26" s="51"/>
      <c r="B26" s="213" t="s">
        <v>7</v>
      </c>
      <c r="C26" s="143">
        <f t="shared" ref="C26:N26" si="1">SUM(C10:C25)</f>
        <v>304790119622</v>
      </c>
      <c r="D26" s="143">
        <f t="shared" si="1"/>
        <v>275676270379</v>
      </c>
      <c r="E26" s="143">
        <f t="shared" si="1"/>
        <v>0</v>
      </c>
      <c r="F26" s="143">
        <f t="shared" si="1"/>
        <v>0</v>
      </c>
      <c r="G26" s="143">
        <f t="shared" si="1"/>
        <v>0</v>
      </c>
      <c r="H26" s="143">
        <f t="shared" si="1"/>
        <v>0</v>
      </c>
      <c r="I26" s="143">
        <f t="shared" si="1"/>
        <v>0</v>
      </c>
      <c r="J26" s="143">
        <f t="shared" si="1"/>
        <v>0</v>
      </c>
      <c r="K26" s="143">
        <f t="shared" si="1"/>
        <v>0</v>
      </c>
      <c r="L26" s="143">
        <f t="shared" si="1"/>
        <v>0</v>
      </c>
      <c r="M26" s="143">
        <f t="shared" si="1"/>
        <v>0</v>
      </c>
      <c r="N26" s="143">
        <f t="shared" si="1"/>
        <v>0</v>
      </c>
      <c r="O26" s="143">
        <f>SUM(C26:N26)</f>
        <v>580466390001</v>
      </c>
      <c r="P26" s="214">
        <f>SUM(P10:P25)</f>
        <v>932936732.62000012</v>
      </c>
      <c r="Q26" s="73"/>
    </row>
    <row r="27" spans="1:256" s="55" customFormat="1" ht="18" customHeight="1">
      <c r="A27" s="54"/>
      <c r="B27" s="213" t="s">
        <v>8</v>
      </c>
      <c r="C27" s="143">
        <f t="shared" ref="C27:N27" si="2">ROUND(C26/C28,2)</f>
        <v>490876863.58999997</v>
      </c>
      <c r="D27" s="143">
        <f t="shared" si="2"/>
        <v>442059869.04000002</v>
      </c>
      <c r="E27" s="143">
        <f t="shared" si="2"/>
        <v>0</v>
      </c>
      <c r="F27" s="143">
        <f t="shared" si="2"/>
        <v>0</v>
      </c>
      <c r="G27" s="143">
        <f t="shared" si="2"/>
        <v>0</v>
      </c>
      <c r="H27" s="143">
        <f t="shared" si="2"/>
        <v>0</v>
      </c>
      <c r="I27" s="143">
        <f t="shared" si="2"/>
        <v>0</v>
      </c>
      <c r="J27" s="143">
        <f t="shared" si="2"/>
        <v>0</v>
      </c>
      <c r="K27" s="143">
        <f t="shared" si="2"/>
        <v>0</v>
      </c>
      <c r="L27" s="143">
        <f t="shared" si="2"/>
        <v>0</v>
      </c>
      <c r="M27" s="143">
        <f t="shared" si="2"/>
        <v>0</v>
      </c>
      <c r="N27" s="143">
        <f t="shared" si="2"/>
        <v>0</v>
      </c>
      <c r="O27" s="143">
        <f>SUM(C27:N27)</f>
        <v>932936732.63</v>
      </c>
      <c r="P27" s="214"/>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15" t="s">
        <v>30</v>
      </c>
      <c r="C28" s="216">
        <f>Visitas!C48</f>
        <v>620.90952380952388</v>
      </c>
      <c r="D28" s="216">
        <f>Visitas!D48</f>
        <v>623.61750000000006</v>
      </c>
      <c r="E28" s="216">
        <f>Visitas!E48</f>
        <v>1</v>
      </c>
      <c r="F28" s="216">
        <f>Visitas!F48</f>
        <v>1</v>
      </c>
      <c r="G28" s="216">
        <f>Visitas!G48</f>
        <v>1</v>
      </c>
      <c r="H28" s="216">
        <f>Visitas!H48</f>
        <v>1</v>
      </c>
      <c r="I28" s="216">
        <f>Visitas!I48</f>
        <v>1</v>
      </c>
      <c r="J28" s="216">
        <f>Visitas!J48</f>
        <v>1</v>
      </c>
      <c r="K28" s="216">
        <f>Visitas!K48</f>
        <v>1</v>
      </c>
      <c r="L28" s="216">
        <f>Visitas!L48</f>
        <v>1</v>
      </c>
      <c r="M28" s="216">
        <f>Visitas!M48</f>
        <v>1</v>
      </c>
      <c r="N28" s="216">
        <f>Visitas!N48</f>
        <v>1</v>
      </c>
      <c r="O28" s="217"/>
      <c r="P28" s="218"/>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76" t="s">
        <v>122</v>
      </c>
      <c r="C30" s="277"/>
      <c r="D30" s="277"/>
      <c r="E30" s="277"/>
      <c r="F30" s="277"/>
      <c r="G30" s="277"/>
      <c r="H30" s="277"/>
      <c r="I30" s="277"/>
      <c r="J30" s="277"/>
      <c r="K30" s="277"/>
      <c r="L30" s="277"/>
      <c r="M30" s="277"/>
      <c r="N30" s="277"/>
      <c r="O30" s="277"/>
      <c r="P30" s="278"/>
      <c r="R30" s="57"/>
    </row>
    <row r="31" spans="1:256" s="52" customFormat="1" ht="22.5" customHeight="1">
      <c r="A31" s="51"/>
      <c r="B31" s="203" t="s">
        <v>24</v>
      </c>
      <c r="C31" s="45" t="s">
        <v>40</v>
      </c>
      <c r="D31" s="45" t="s">
        <v>41</v>
      </c>
      <c r="E31" s="45" t="s">
        <v>42</v>
      </c>
      <c r="F31" s="45" t="s">
        <v>43</v>
      </c>
      <c r="G31" s="220" t="s">
        <v>44</v>
      </c>
      <c r="H31" s="45" t="s">
        <v>45</v>
      </c>
      <c r="I31" s="45" t="s">
        <v>46</v>
      </c>
      <c r="J31" s="45" t="s">
        <v>47</v>
      </c>
      <c r="K31" s="45" t="s">
        <v>48</v>
      </c>
      <c r="L31" s="45" t="s">
        <v>73</v>
      </c>
      <c r="M31" s="45" t="s">
        <v>0</v>
      </c>
      <c r="N31" s="45" t="s">
        <v>1</v>
      </c>
      <c r="O31" s="220" t="s">
        <v>25</v>
      </c>
      <c r="P31" s="220" t="s">
        <v>124</v>
      </c>
      <c r="Q31" s="16"/>
      <c r="R31" s="202"/>
    </row>
    <row r="32" spans="1:256" s="52" customFormat="1" ht="9" customHeight="1">
      <c r="A32" s="51"/>
      <c r="B32" s="205" t="s">
        <v>34</v>
      </c>
      <c r="C32" s="107">
        <v>0.92759999999999998</v>
      </c>
      <c r="D32" s="107">
        <v>0.92789999999999995</v>
      </c>
      <c r="E32" s="107"/>
      <c r="F32" s="107"/>
      <c r="G32" s="107"/>
      <c r="H32" s="107"/>
      <c r="I32" s="107"/>
      <c r="J32" s="107"/>
      <c r="K32" s="107"/>
      <c r="L32" s="107"/>
      <c r="M32" s="107"/>
      <c r="N32" s="107"/>
      <c r="O32" s="107">
        <v>0.92769999999999997</v>
      </c>
      <c r="P32" s="107">
        <v>0.92949999999999999</v>
      </c>
      <c r="Q32" s="16"/>
      <c r="R32" s="201"/>
    </row>
    <row r="33" spans="1:19" s="52" customFormat="1" ht="9" customHeight="1">
      <c r="A33" s="51"/>
      <c r="B33" s="132" t="s">
        <v>3</v>
      </c>
      <c r="C33" s="108">
        <v>0.93579999999999997</v>
      </c>
      <c r="D33" s="108">
        <v>0.93200000000000005</v>
      </c>
      <c r="E33" s="108"/>
      <c r="F33" s="108"/>
      <c r="G33" s="108"/>
      <c r="H33" s="108"/>
      <c r="I33" s="108"/>
      <c r="J33" s="108"/>
      <c r="K33" s="108"/>
      <c r="L33" s="108"/>
      <c r="M33" s="108"/>
      <c r="N33" s="108"/>
      <c r="O33" s="108">
        <v>0.93400000000000005</v>
      </c>
      <c r="P33" s="108">
        <v>0.92959999999999998</v>
      </c>
      <c r="R33" s="109"/>
      <c r="S33" s="109"/>
    </row>
    <row r="34" spans="1:19" s="52" customFormat="1" ht="9" customHeight="1">
      <c r="A34" s="51"/>
      <c r="B34" s="206" t="s">
        <v>76</v>
      </c>
      <c r="C34" s="107">
        <v>0.93969999999999998</v>
      </c>
      <c r="D34" s="107">
        <v>0.93159999999999998</v>
      </c>
      <c r="E34" s="107"/>
      <c r="F34" s="107"/>
      <c r="G34" s="107"/>
      <c r="H34" s="107"/>
      <c r="I34" s="107"/>
      <c r="J34" s="107"/>
      <c r="K34" s="107"/>
      <c r="L34" s="107"/>
      <c r="M34" s="107"/>
      <c r="N34" s="107"/>
      <c r="O34" s="107">
        <v>0.93589999999999995</v>
      </c>
      <c r="P34" s="107">
        <v>0.92779999999999996</v>
      </c>
      <c r="R34" s="109"/>
      <c r="S34" s="109"/>
    </row>
    <row r="35" spans="1:19" s="52" customFormat="1" ht="9" customHeight="1">
      <c r="A35" s="51"/>
      <c r="B35" s="132" t="s">
        <v>35</v>
      </c>
      <c r="C35" s="108">
        <v>0.92730000000000001</v>
      </c>
      <c r="D35" s="108">
        <v>0.92959999999999998</v>
      </c>
      <c r="E35" s="108"/>
      <c r="F35" s="108"/>
      <c r="G35" s="108"/>
      <c r="H35" s="108"/>
      <c r="I35" s="108"/>
      <c r="J35" s="108"/>
      <c r="K35" s="108"/>
      <c r="L35" s="108"/>
      <c r="M35" s="108"/>
      <c r="N35" s="108"/>
      <c r="O35" s="108">
        <v>0.9284</v>
      </c>
      <c r="P35" s="108">
        <v>0.92869999999999997</v>
      </c>
      <c r="R35" s="109"/>
      <c r="S35" s="109"/>
    </row>
    <row r="36" spans="1:19" s="52" customFormat="1" ht="9" customHeight="1">
      <c r="A36" s="51"/>
      <c r="B36" s="205" t="s">
        <v>104</v>
      </c>
      <c r="C36" s="107">
        <v>0.9375</v>
      </c>
      <c r="D36" s="107">
        <v>0.93730000000000002</v>
      </c>
      <c r="E36" s="167"/>
      <c r="F36" s="107"/>
      <c r="G36" s="107"/>
      <c r="H36" s="107"/>
      <c r="I36" s="107"/>
      <c r="J36" s="107"/>
      <c r="K36" s="107"/>
      <c r="L36" s="107"/>
      <c r="M36" s="107"/>
      <c r="N36" s="107"/>
      <c r="O36" s="107">
        <v>0.93740000000000001</v>
      </c>
      <c r="P36" s="107">
        <v>0.93710000000000004</v>
      </c>
      <c r="R36" s="109"/>
      <c r="S36" s="109"/>
    </row>
    <row r="37" spans="1:19" s="52" customFormat="1" ht="9" customHeight="1">
      <c r="A37" s="51"/>
      <c r="B37" s="132" t="s">
        <v>16</v>
      </c>
      <c r="C37" s="108">
        <v>0.94169999999999998</v>
      </c>
      <c r="D37" s="108">
        <v>0.94240000000000002</v>
      </c>
      <c r="E37" s="144"/>
      <c r="F37" s="144"/>
      <c r="G37" s="144"/>
      <c r="H37" s="108"/>
      <c r="I37" s="108"/>
      <c r="J37" s="108"/>
      <c r="K37" s="108"/>
      <c r="L37" s="108"/>
      <c r="M37" s="108"/>
      <c r="N37" s="108"/>
      <c r="O37" s="108">
        <v>0.94199999999999995</v>
      </c>
      <c r="P37" s="108">
        <v>0.9405</v>
      </c>
      <c r="R37" s="109"/>
      <c r="S37" s="109"/>
    </row>
    <row r="38" spans="1:19" s="52" customFormat="1" ht="9" customHeight="1">
      <c r="A38" s="51"/>
      <c r="B38" s="205" t="s">
        <v>4</v>
      </c>
      <c r="C38" s="107">
        <v>0.92490000000000006</v>
      </c>
      <c r="D38" s="107">
        <v>0.9204</v>
      </c>
      <c r="E38" s="107"/>
      <c r="F38" s="107"/>
      <c r="G38" s="107"/>
      <c r="H38" s="107"/>
      <c r="I38" s="107"/>
      <c r="J38" s="107"/>
      <c r="K38" s="107"/>
      <c r="L38" s="107"/>
      <c r="M38" s="107"/>
      <c r="N38" s="107"/>
      <c r="O38" s="107">
        <v>0.92279999999999995</v>
      </c>
      <c r="P38" s="107">
        <v>0.92730000000000001</v>
      </c>
      <c r="R38" s="109"/>
      <c r="S38" s="109"/>
    </row>
    <row r="39" spans="1:19" s="52" customFormat="1" ht="9" customHeight="1">
      <c r="A39" s="51"/>
      <c r="B39" s="132" t="s">
        <v>5</v>
      </c>
      <c r="C39" s="108">
        <v>0.9304</v>
      </c>
      <c r="D39" s="108">
        <v>0.93510000000000004</v>
      </c>
      <c r="E39" s="144"/>
      <c r="F39" s="144"/>
      <c r="G39" s="144"/>
      <c r="H39" s="144"/>
      <c r="I39" s="108"/>
      <c r="J39" s="108"/>
      <c r="K39" s="108"/>
      <c r="L39" s="108"/>
      <c r="M39" s="108"/>
      <c r="N39" s="108"/>
      <c r="O39" s="108">
        <v>0.93269999999999997</v>
      </c>
      <c r="P39" s="108">
        <v>0.93659999999999999</v>
      </c>
      <c r="R39" s="109"/>
      <c r="S39" s="109"/>
    </row>
    <row r="40" spans="1:19" s="52" customFormat="1" ht="9" customHeight="1">
      <c r="A40" s="51"/>
      <c r="B40" s="242" t="s">
        <v>6</v>
      </c>
      <c r="C40" s="107">
        <v>0.93679999999999997</v>
      </c>
      <c r="D40" s="107">
        <v>0.93710000000000004</v>
      </c>
      <c r="E40" s="225"/>
      <c r="F40" s="225"/>
      <c r="G40" s="225"/>
      <c r="H40" s="107"/>
      <c r="I40" s="107"/>
      <c r="J40" s="107"/>
      <c r="K40" s="107"/>
      <c r="L40" s="107"/>
      <c r="M40" s="107"/>
      <c r="N40" s="107"/>
      <c r="O40" s="107">
        <v>0.93689999999999996</v>
      </c>
      <c r="P40" s="107">
        <v>0.93569999999999998</v>
      </c>
      <c r="R40" s="109"/>
      <c r="S40" s="109"/>
    </row>
    <row r="41" spans="1:19" s="52" customFormat="1" ht="9" customHeight="1">
      <c r="A41" s="51"/>
      <c r="B41" s="240" t="s">
        <v>12</v>
      </c>
      <c r="C41" s="108">
        <v>0.93310000000000004</v>
      </c>
      <c r="D41" s="108">
        <v>0.93149999999999999</v>
      </c>
      <c r="E41" s="108"/>
      <c r="F41" s="108"/>
      <c r="G41" s="108"/>
      <c r="H41" s="108"/>
      <c r="I41" s="108"/>
      <c r="J41" s="108"/>
      <c r="K41" s="108"/>
      <c r="L41" s="108"/>
      <c r="M41" s="108"/>
      <c r="N41" s="108"/>
      <c r="O41" s="108">
        <v>0.93230000000000002</v>
      </c>
      <c r="P41" s="108">
        <v>0.9355</v>
      </c>
      <c r="R41" s="109"/>
      <c r="S41" s="109"/>
    </row>
    <row r="42" spans="1:19" s="52" customFormat="1" ht="9" customHeight="1">
      <c r="A42" s="51"/>
      <c r="B42" s="242" t="s">
        <v>13</v>
      </c>
      <c r="C42" s="107">
        <v>0.93969999999999998</v>
      </c>
      <c r="D42" s="107">
        <v>0.94520000000000004</v>
      </c>
      <c r="E42" s="107"/>
      <c r="F42" s="107"/>
      <c r="G42" s="107"/>
      <c r="H42" s="107"/>
      <c r="I42" s="107"/>
      <c r="J42" s="107"/>
      <c r="K42" s="107"/>
      <c r="L42" s="107"/>
      <c r="M42" s="107"/>
      <c r="N42" s="107"/>
      <c r="O42" s="107">
        <v>0.94240000000000002</v>
      </c>
      <c r="P42" s="107">
        <v>0.94079999999999997</v>
      </c>
      <c r="R42" s="109"/>
      <c r="S42" s="109"/>
    </row>
    <row r="43" spans="1:19" s="52" customFormat="1" ht="9" customHeight="1">
      <c r="A43" s="51"/>
      <c r="B43" s="240" t="s">
        <v>14</v>
      </c>
      <c r="C43" s="108">
        <v>0.94179999999999997</v>
      </c>
      <c r="D43" s="108">
        <v>0.9395</v>
      </c>
      <c r="E43" s="108"/>
      <c r="F43" s="108"/>
      <c r="G43" s="108"/>
      <c r="H43" s="108"/>
      <c r="I43" s="108"/>
      <c r="J43" s="108"/>
      <c r="K43" s="108"/>
      <c r="L43" s="108"/>
      <c r="M43" s="108"/>
      <c r="N43" s="108"/>
      <c r="O43" s="108">
        <v>0.94059999999999999</v>
      </c>
      <c r="P43" s="108">
        <v>0.94120000000000004</v>
      </c>
      <c r="R43" s="109"/>
      <c r="S43" s="109"/>
    </row>
    <row r="44" spans="1:19" s="52" customFormat="1" ht="9" customHeight="1">
      <c r="A44" s="51"/>
      <c r="B44" s="242" t="s">
        <v>38</v>
      </c>
      <c r="C44" s="107">
        <v>0.93510000000000004</v>
      </c>
      <c r="D44" s="107">
        <v>0.93330000000000002</v>
      </c>
      <c r="E44" s="107"/>
      <c r="F44" s="107"/>
      <c r="G44" s="107"/>
      <c r="H44" s="107"/>
      <c r="I44" s="107"/>
      <c r="J44" s="107"/>
      <c r="K44" s="107"/>
      <c r="L44" s="107"/>
      <c r="M44" s="107"/>
      <c r="N44" s="107"/>
      <c r="O44" s="107">
        <v>0.93420000000000003</v>
      </c>
      <c r="P44" s="107">
        <v>0.93479999999999996</v>
      </c>
      <c r="R44" s="109"/>
      <c r="S44" s="109"/>
    </row>
    <row r="45" spans="1:19" s="52" customFormat="1" ht="9" customHeight="1">
      <c r="A45" s="51"/>
      <c r="B45" s="240" t="s">
        <v>120</v>
      </c>
      <c r="C45" s="108">
        <v>0.93210000000000004</v>
      </c>
      <c r="D45" s="108">
        <v>0.93110000000000004</v>
      </c>
      <c r="E45" s="108"/>
      <c r="F45" s="108"/>
      <c r="G45" s="108"/>
      <c r="H45" s="108"/>
      <c r="I45" s="108"/>
      <c r="J45" s="108"/>
      <c r="K45" s="108"/>
      <c r="L45" s="108"/>
      <c r="M45" s="108"/>
      <c r="N45" s="108"/>
      <c r="O45" s="108">
        <v>0.93159999999999998</v>
      </c>
      <c r="P45" s="108">
        <v>0.93059999999999998</v>
      </c>
      <c r="R45" s="109"/>
      <c r="S45" s="109"/>
    </row>
    <row r="46" spans="1:19" s="52" customFormat="1" ht="9" customHeight="1">
      <c r="A46" s="51"/>
      <c r="B46" s="242" t="s">
        <v>118</v>
      </c>
      <c r="C46" s="107">
        <v>0.94540000000000002</v>
      </c>
      <c r="D46" s="107">
        <v>0.94730000000000003</v>
      </c>
      <c r="E46" s="107"/>
      <c r="F46" s="107"/>
      <c r="G46" s="107"/>
      <c r="H46" s="107"/>
      <c r="I46" s="107"/>
      <c r="J46" s="107"/>
      <c r="K46" s="107"/>
      <c r="L46" s="107"/>
      <c r="M46" s="107"/>
      <c r="N46" s="107"/>
      <c r="O46" s="107">
        <v>0.94630000000000003</v>
      </c>
      <c r="P46" s="107">
        <v>0.94579999999999997</v>
      </c>
      <c r="R46" s="109"/>
      <c r="S46" s="109"/>
    </row>
    <row r="47" spans="1:19" s="52" customFormat="1" ht="9" customHeight="1">
      <c r="A47" s="51"/>
      <c r="B47" s="240" t="s">
        <v>15</v>
      </c>
      <c r="C47" s="108">
        <v>0.93200000000000005</v>
      </c>
      <c r="D47" s="108">
        <v>0.93410000000000004</v>
      </c>
      <c r="E47" s="108"/>
      <c r="F47" s="108"/>
      <c r="G47" s="108"/>
      <c r="H47" s="108"/>
      <c r="I47" s="108"/>
      <c r="J47" s="108"/>
      <c r="K47" s="108"/>
      <c r="L47" s="108"/>
      <c r="M47" s="108"/>
      <c r="N47" s="108"/>
      <c r="O47" s="108">
        <v>0.93300000000000005</v>
      </c>
      <c r="P47" s="108">
        <v>0.9294</v>
      </c>
      <c r="R47" s="109"/>
      <c r="S47" s="109"/>
    </row>
    <row r="48" spans="1:19" s="52" customFormat="1" ht="9" customHeight="1">
      <c r="A48" s="51"/>
      <c r="B48" s="207" t="s">
        <v>2</v>
      </c>
      <c r="C48" s="111">
        <v>0.93740000000000001</v>
      </c>
      <c r="D48" s="111">
        <v>0.9375</v>
      </c>
      <c r="E48" s="129"/>
      <c r="F48" s="129"/>
      <c r="G48" s="129"/>
      <c r="H48" s="129"/>
      <c r="I48" s="111"/>
      <c r="J48" s="111"/>
      <c r="K48" s="111"/>
      <c r="L48" s="111"/>
      <c r="M48" s="111"/>
      <c r="N48" s="111"/>
      <c r="O48" s="111">
        <v>0.93740000000000001</v>
      </c>
      <c r="P48" s="111">
        <v>0.93620000000000003</v>
      </c>
      <c r="R48" s="109"/>
      <c r="S48" s="109"/>
    </row>
    <row r="49" spans="1:23" s="52" customFormat="1" ht="9" customHeight="1">
      <c r="A49" s="51"/>
      <c r="B49" s="208" t="s">
        <v>26</v>
      </c>
      <c r="C49" s="209">
        <f t="shared" ref="C49:P49" si="3">MAX(C32:C47)</f>
        <v>0.94540000000000002</v>
      </c>
      <c r="D49" s="209">
        <f t="shared" si="3"/>
        <v>0.94730000000000003</v>
      </c>
      <c r="E49" s="209">
        <f t="shared" si="3"/>
        <v>0</v>
      </c>
      <c r="F49" s="209">
        <f t="shared" si="3"/>
        <v>0</v>
      </c>
      <c r="G49" s="209">
        <f t="shared" si="3"/>
        <v>0</v>
      </c>
      <c r="H49" s="209">
        <f t="shared" si="3"/>
        <v>0</v>
      </c>
      <c r="I49" s="209">
        <f t="shared" si="3"/>
        <v>0</v>
      </c>
      <c r="J49" s="209">
        <f t="shared" si="3"/>
        <v>0</v>
      </c>
      <c r="K49" s="209">
        <f t="shared" si="3"/>
        <v>0</v>
      </c>
      <c r="L49" s="209">
        <f t="shared" si="3"/>
        <v>0</v>
      </c>
      <c r="M49" s="209">
        <f t="shared" si="3"/>
        <v>0</v>
      </c>
      <c r="N49" s="209">
        <f t="shared" si="3"/>
        <v>0</v>
      </c>
      <c r="O49" s="209">
        <f t="shared" si="3"/>
        <v>0.94630000000000003</v>
      </c>
      <c r="P49" s="210">
        <f t="shared" si="3"/>
        <v>0.94579999999999997</v>
      </c>
      <c r="R49" s="109"/>
      <c r="S49" s="109"/>
    </row>
    <row r="50" spans="1:23" s="52" customFormat="1" ht="18" customHeight="1">
      <c r="A50" s="51"/>
      <c r="B50" s="200" t="s">
        <v>123</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199"/>
    </row>
    <row r="63" spans="1:23" ht="15">
      <c r="B63" s="199"/>
    </row>
    <row r="64" spans="1:23" ht="15">
      <c r="B64" s="279"/>
      <c r="C64" s="279"/>
      <c r="D64" s="279"/>
      <c r="E64" s="279"/>
      <c r="F64" s="279"/>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71" orientation="landscape" r:id="rId1"/>
  <headerFooter>
    <oddFooter>&amp;L&amp;8www.scj.cl
&amp;D&amp;R&amp;8División de Estudios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abSelected="1" topLeftCell="A4" zoomScale="115" zoomScaleNormal="115" workbookViewId="0">
      <selection activeCell="R41" sqref="R41"/>
    </sheetView>
  </sheetViews>
  <sheetFormatPr baseColWidth="10" defaultColWidth="11.42578125" defaultRowHeight="14.25"/>
  <cols>
    <col min="1" max="1" width="4.140625" style="50" customWidth="1"/>
    <col min="2" max="2" width="25.7109375" style="17" customWidth="1"/>
    <col min="3" max="8" width="11.140625" style="17" bestFit="1" customWidth="1"/>
    <col min="9" max="14" width="11.140625" style="17" hidden="1" customWidth="1"/>
    <col min="15" max="15" width="12" style="17" bestFit="1"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46" t="s">
        <v>53</v>
      </c>
      <c r="C8" s="246"/>
      <c r="D8" s="246"/>
      <c r="E8" s="246"/>
      <c r="F8" s="246"/>
      <c r="G8" s="246"/>
      <c r="H8" s="246"/>
      <c r="I8" s="246"/>
      <c r="J8" s="246"/>
      <c r="K8" s="246"/>
      <c r="L8" s="246"/>
      <c r="M8" s="246"/>
      <c r="N8" s="246"/>
      <c r="O8" s="247"/>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8" t="s">
        <v>59</v>
      </c>
      <c r="C10" s="69">
        <f>+'Ingresos Brutos del Juego'!C26</f>
        <v>23807682278</v>
      </c>
      <c r="D10" s="69">
        <f>+'Ingresos Brutos del Juego'!D26</f>
        <v>20445716084</v>
      </c>
      <c r="E10" s="69">
        <f>+'Ingresos Brutos del Juego'!E26</f>
        <v>0</v>
      </c>
      <c r="F10" s="69">
        <f>+'Ingresos Brutos del Juego'!F26</f>
        <v>0</v>
      </c>
      <c r="G10" s="69">
        <f>+'Ingresos Brutos del Juego'!G26</f>
        <v>0</v>
      </c>
      <c r="H10" s="69">
        <f>+'Ingresos Brutos del Juego'!H26</f>
        <v>0</v>
      </c>
      <c r="I10" s="69">
        <f>+'Ingresos Brutos del Juego'!I26</f>
        <v>0</v>
      </c>
      <c r="J10" s="69">
        <f>+'Ingresos Brutos del Juego'!J26</f>
        <v>0</v>
      </c>
      <c r="K10" s="69">
        <f>+'Ingresos Brutos del Juego'!K26</f>
        <v>0</v>
      </c>
      <c r="L10" s="69">
        <f>+'Ingresos Brutos del Juego'!L26</f>
        <v>0</v>
      </c>
      <c r="M10" s="69">
        <f>+'Ingresos Brutos del Juego'!M26</f>
        <v>0</v>
      </c>
      <c r="N10" s="69">
        <f>+'Ingresos Brutos del Juego'!N26</f>
        <v>0</v>
      </c>
      <c r="O10" s="69">
        <f>SUM(C10:N10)</f>
        <v>44253398362</v>
      </c>
      <c r="P10" s="54"/>
      <c r="Q10" s="54"/>
      <c r="R10" s="55"/>
    </row>
    <row r="11" spans="1:18" s="56" customFormat="1" ht="11.25" customHeight="1">
      <c r="A11" s="54"/>
      <c r="B11" s="103" t="s">
        <v>17</v>
      </c>
      <c r="C11" s="115">
        <f>+Impuestos!C26</f>
        <v>3976197628</v>
      </c>
      <c r="D11" s="115">
        <f>+Impuestos!D26</f>
        <v>3405181210</v>
      </c>
      <c r="E11" s="115">
        <f>+Impuestos!E26</f>
        <v>0</v>
      </c>
      <c r="F11" s="115">
        <f>+Impuestos!F26</f>
        <v>0</v>
      </c>
      <c r="G11" s="115">
        <f>+Impuestos!G26</f>
        <v>0</v>
      </c>
      <c r="H11" s="115">
        <f>+Impuestos!H26</f>
        <v>0</v>
      </c>
      <c r="I11" s="115">
        <f>+Impuestos!I26</f>
        <v>0</v>
      </c>
      <c r="J11" s="115">
        <f>+Impuestos!J26</f>
        <v>0</v>
      </c>
      <c r="K11" s="115">
        <f>+Impuestos!K26</f>
        <v>0</v>
      </c>
      <c r="L11" s="115">
        <f>+Impuestos!L26</f>
        <v>0</v>
      </c>
      <c r="M11" s="115">
        <f>+Impuestos!M26</f>
        <v>0</v>
      </c>
      <c r="N11" s="115">
        <f>+Impuestos!N26</f>
        <v>0</v>
      </c>
      <c r="O11" s="115">
        <f>SUM(C11:N11)</f>
        <v>7381378838</v>
      </c>
      <c r="P11" s="54"/>
      <c r="Q11" s="54"/>
      <c r="R11" s="55"/>
    </row>
    <row r="12" spans="1:18" s="56" customFormat="1" ht="11.25" customHeight="1">
      <c r="A12" s="54"/>
      <c r="B12" s="98" t="s">
        <v>18</v>
      </c>
      <c r="C12" s="39">
        <f>+Impuestos!C48</f>
        <v>3801226582</v>
      </c>
      <c r="D12" s="39">
        <f>+Impuestos!D48</f>
        <v>3264442063</v>
      </c>
      <c r="E12" s="39">
        <f>+Impuestos!E48</f>
        <v>0</v>
      </c>
      <c r="F12" s="39">
        <f>+Impuestos!F48</f>
        <v>0</v>
      </c>
      <c r="G12" s="39">
        <f>+Impuestos!G48</f>
        <v>0</v>
      </c>
      <c r="H12" s="39">
        <f>+Impuestos!H48</f>
        <v>0</v>
      </c>
      <c r="I12" s="39">
        <f>+Impuestos!I48</f>
        <v>0</v>
      </c>
      <c r="J12" s="39">
        <f>+Impuestos!J48</f>
        <v>0</v>
      </c>
      <c r="K12" s="39">
        <f>+Impuestos!K48</f>
        <v>0</v>
      </c>
      <c r="L12" s="39">
        <f>+Impuestos!L48</f>
        <v>0</v>
      </c>
      <c r="M12" s="39">
        <f>+Impuestos!M48</f>
        <v>0</v>
      </c>
      <c r="N12" s="39">
        <f>+Impuestos!N48</f>
        <v>0</v>
      </c>
      <c r="O12" s="39">
        <f>SUM(C12:N12)</f>
        <v>7065668645</v>
      </c>
      <c r="P12" s="54"/>
      <c r="Q12" s="54"/>
      <c r="R12" s="55"/>
    </row>
    <row r="13" spans="1:18" s="56" customFormat="1" ht="11.25" customHeight="1">
      <c r="A13" s="54"/>
      <c r="B13" s="128" t="s">
        <v>27</v>
      </c>
      <c r="C13" s="169">
        <f>+Visitas!C26</f>
        <v>472680</v>
      </c>
      <c r="D13" s="169">
        <f>+Visitas!D26</f>
        <v>452285</v>
      </c>
      <c r="E13" s="169">
        <f>+Visitas!E26</f>
        <v>0</v>
      </c>
      <c r="F13" s="169">
        <f>+Visitas!F26</f>
        <v>0</v>
      </c>
      <c r="G13" s="169">
        <f>+Visitas!G26</f>
        <v>0</v>
      </c>
      <c r="H13" s="169">
        <f>+Visitas!H26</f>
        <v>0</v>
      </c>
      <c r="I13" s="169">
        <f>+Visitas!I26</f>
        <v>0</v>
      </c>
      <c r="J13" s="169">
        <f>+Visitas!J26</f>
        <v>0</v>
      </c>
      <c r="K13" s="169">
        <f>+Visitas!K26</f>
        <v>0</v>
      </c>
      <c r="L13" s="169">
        <f>+Visitas!L26</f>
        <v>0</v>
      </c>
      <c r="M13" s="169">
        <f>+Visitas!M26</f>
        <v>0</v>
      </c>
      <c r="N13" s="169">
        <f>+Visitas!N26</f>
        <v>0</v>
      </c>
      <c r="O13" s="126">
        <f>SUM(C13:N13)</f>
        <v>924965</v>
      </c>
      <c r="P13" s="54"/>
      <c r="Q13" s="54"/>
      <c r="R13" s="55"/>
    </row>
    <row r="14" spans="1:18" s="56" customFormat="1" ht="11.25" customHeight="1">
      <c r="A14" s="54"/>
      <c r="B14" s="139" t="s">
        <v>9</v>
      </c>
      <c r="C14" s="170">
        <f>+Visitas!C46</f>
        <v>1429318146</v>
      </c>
      <c r="D14" s="170">
        <f>+Visitas!D46</f>
        <v>1362169350</v>
      </c>
      <c r="E14" s="170">
        <f>+Visitas!E46</f>
        <v>0</v>
      </c>
      <c r="F14" s="170">
        <f>+Visitas!F46</f>
        <v>0</v>
      </c>
      <c r="G14" s="170">
        <f>+Visitas!G46</f>
        <v>0</v>
      </c>
      <c r="H14" s="170">
        <f>+Visitas!H46</f>
        <v>0</v>
      </c>
      <c r="I14" s="170">
        <f>+Visitas!I46</f>
        <v>0</v>
      </c>
      <c r="J14" s="170">
        <f>+Visitas!J46</f>
        <v>0</v>
      </c>
      <c r="K14" s="170">
        <f>+Visitas!K46</f>
        <v>0</v>
      </c>
      <c r="L14" s="170">
        <f>+Visitas!L46</f>
        <v>0</v>
      </c>
      <c r="M14" s="170">
        <f>+Visitas!M46</f>
        <v>0</v>
      </c>
      <c r="N14" s="170">
        <f>+Visitas!N46</f>
        <v>0</v>
      </c>
      <c r="O14" s="127">
        <f>SUM(C14:N14)</f>
        <v>2791487496</v>
      </c>
      <c r="P14" s="54"/>
      <c r="Q14" s="54"/>
      <c r="R14" s="55"/>
    </row>
    <row r="15" spans="1:18" s="56" customFormat="1" ht="11.25" customHeight="1">
      <c r="A15" s="54"/>
      <c r="B15" s="145" t="s">
        <v>10</v>
      </c>
      <c r="C15" s="168">
        <f>+Visitas!C69</f>
        <v>50367.44</v>
      </c>
      <c r="D15" s="168">
        <f>+Visitas!D69</f>
        <v>45205.38</v>
      </c>
      <c r="E15" s="168">
        <f>+Visitas!E69</f>
        <v>0</v>
      </c>
      <c r="F15" s="168">
        <f>+Visitas!F69</f>
        <v>0</v>
      </c>
      <c r="G15" s="168">
        <f>+Visitas!G69</f>
        <v>0</v>
      </c>
      <c r="H15" s="168">
        <f>+Visitas!H69</f>
        <v>0</v>
      </c>
      <c r="I15" s="168">
        <f>+Visitas!I69</f>
        <v>0</v>
      </c>
      <c r="J15" s="168">
        <f>+Visitas!J69</f>
        <v>0</v>
      </c>
      <c r="K15" s="168">
        <f>+Visitas!K69</f>
        <v>0</v>
      </c>
      <c r="L15" s="168">
        <f>+Visitas!L69</f>
        <v>0</v>
      </c>
      <c r="M15" s="168">
        <f>+Visitas!M69</f>
        <v>0</v>
      </c>
      <c r="N15" s="168">
        <f>+Visitas!N69</f>
        <v>0</v>
      </c>
      <c r="O15" s="133">
        <f>+O10/O13</f>
        <v>47843.322030563322</v>
      </c>
      <c r="P15" s="54"/>
      <c r="Q15" s="54"/>
      <c r="R15" s="55"/>
    </row>
    <row r="16" spans="1:18" s="56" customFormat="1" ht="11.25" customHeight="1">
      <c r="A16" s="54"/>
      <c r="B16" s="172" t="s">
        <v>85</v>
      </c>
      <c r="C16" s="171">
        <f>+'Retorno Máquinas'!C48</f>
        <v>0.93740000000000001</v>
      </c>
      <c r="D16" s="171">
        <v>0.9375</v>
      </c>
      <c r="E16" s="171"/>
      <c r="F16" s="171"/>
      <c r="G16" s="171"/>
      <c r="H16" s="171"/>
      <c r="I16" s="171"/>
      <c r="J16" s="171"/>
      <c r="K16" s="171"/>
      <c r="L16" s="171"/>
      <c r="M16" s="171"/>
      <c r="N16" s="171"/>
      <c r="O16" s="171">
        <f>+'Retorno Máquinas'!O48</f>
        <v>0.93740000000000001</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46" t="s">
        <v>54</v>
      </c>
      <c r="C18" s="246"/>
      <c r="D18" s="246"/>
      <c r="E18" s="246"/>
      <c r="F18" s="246"/>
      <c r="G18" s="246"/>
      <c r="H18" s="246"/>
      <c r="I18" s="246"/>
      <c r="J18" s="246"/>
      <c r="K18" s="246"/>
      <c r="L18" s="246"/>
      <c r="M18" s="246"/>
      <c r="N18" s="246"/>
      <c r="O18" s="247"/>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0" t="s">
        <v>59</v>
      </c>
      <c r="C20" s="130">
        <f>+'Ingresos Brutos del Juego'!C27</f>
        <v>38343239.014809303</v>
      </c>
      <c r="D20" s="130">
        <f>+'Ingresos Brutos del Juego'!D27</f>
        <v>32785667.631200213</v>
      </c>
      <c r="E20" s="130">
        <f>+'Ingresos Brutos del Juego'!E27</f>
        <v>0</v>
      </c>
      <c r="F20" s="130">
        <f>+'Ingresos Brutos del Juego'!F27</f>
        <v>0</v>
      </c>
      <c r="G20" s="130">
        <f>+'Ingresos Brutos del Juego'!G27</f>
        <v>0</v>
      </c>
      <c r="H20" s="130">
        <f>+'Ingresos Brutos del Juego'!H27</f>
        <v>0</v>
      </c>
      <c r="I20" s="130">
        <f>+'Ingresos Brutos del Juego'!I27</f>
        <v>0</v>
      </c>
      <c r="J20" s="130">
        <f>+'Ingresos Brutos del Juego'!J27</f>
        <v>0</v>
      </c>
      <c r="K20" s="130">
        <f>+'Ingresos Brutos del Juego'!K27</f>
        <v>0</v>
      </c>
      <c r="L20" s="130">
        <f>+'Ingresos Brutos del Juego'!L27</f>
        <v>0</v>
      </c>
      <c r="M20" s="130">
        <f>+'Ingresos Brutos del Juego'!M27</f>
        <v>0</v>
      </c>
      <c r="N20" s="130">
        <f>+'Ingresos Brutos del Juego'!N27</f>
        <v>0</v>
      </c>
      <c r="O20" s="131">
        <f>SUM(C20:N20)</f>
        <v>71128906.64600952</v>
      </c>
      <c r="P20" s="54"/>
      <c r="Q20" s="65"/>
      <c r="R20" s="55"/>
    </row>
    <row r="21" spans="1:18" s="56" customFormat="1" ht="11.25" customHeight="1">
      <c r="A21" s="54"/>
      <c r="B21" s="132" t="s">
        <v>17</v>
      </c>
      <c r="C21" s="112">
        <f>+Impuestos!C27</f>
        <v>6403827.7325889049</v>
      </c>
      <c r="D21" s="112">
        <f>+Impuestos!D27</f>
        <v>5460368.2706145989</v>
      </c>
      <c r="E21" s="112">
        <f>+Impuestos!E27</f>
        <v>0</v>
      </c>
      <c r="F21" s="112">
        <f>+Impuestos!F27</f>
        <v>0</v>
      </c>
      <c r="G21" s="112">
        <f>+Impuestos!G27</f>
        <v>0</v>
      </c>
      <c r="H21" s="112">
        <f>+Impuestos!H27</f>
        <v>0</v>
      </c>
      <c r="I21" s="112">
        <f>+Impuestos!I27</f>
        <v>0</v>
      </c>
      <c r="J21" s="112">
        <f>+Impuestos!J27</f>
        <v>0</v>
      </c>
      <c r="K21" s="112">
        <f>+Impuestos!K27</f>
        <v>0</v>
      </c>
      <c r="L21" s="112">
        <f>+Impuestos!L27</f>
        <v>0</v>
      </c>
      <c r="M21" s="112">
        <f>+Impuestos!M27</f>
        <v>0</v>
      </c>
      <c r="N21" s="112">
        <f>+Impuestos!N27</f>
        <v>0</v>
      </c>
      <c r="O21" s="133">
        <f>SUM(C21:N21)</f>
        <v>11864196.003203504</v>
      </c>
      <c r="P21" s="54"/>
      <c r="Q21" s="54"/>
      <c r="R21" s="55"/>
    </row>
    <row r="22" spans="1:18" s="56" customFormat="1" ht="11.25" customHeight="1">
      <c r="A22" s="54"/>
      <c r="B22" s="134" t="s">
        <v>18</v>
      </c>
      <c r="C22" s="135">
        <f>+Impuestos!C49</f>
        <v>6122029.7583422158</v>
      </c>
      <c r="D22" s="135">
        <f>+Impuestos!D49</f>
        <v>5234686.4271769151</v>
      </c>
      <c r="E22" s="135">
        <f>+Impuestos!E49</f>
        <v>0</v>
      </c>
      <c r="F22" s="135">
        <f>+Impuestos!F49</f>
        <v>0</v>
      </c>
      <c r="G22" s="135">
        <f>+Impuestos!G49</f>
        <v>0</v>
      </c>
      <c r="H22" s="135">
        <f>+Impuestos!H49</f>
        <v>0</v>
      </c>
      <c r="I22" s="135">
        <f>+Impuestos!I49</f>
        <v>0</v>
      </c>
      <c r="J22" s="135">
        <f>+Impuestos!J49</f>
        <v>0</v>
      </c>
      <c r="K22" s="135">
        <f>+Impuestos!K49</f>
        <v>0</v>
      </c>
      <c r="L22" s="135">
        <f>+Impuestos!L49</f>
        <v>0</v>
      </c>
      <c r="M22" s="135">
        <f>+Impuestos!M49</f>
        <v>0</v>
      </c>
      <c r="N22" s="135">
        <f>+Impuestos!N49</f>
        <v>0</v>
      </c>
      <c r="O22" s="142">
        <f>SUM(C22:N22)</f>
        <v>11356716.185519131</v>
      </c>
      <c r="P22" s="54"/>
      <c r="Q22" s="54"/>
      <c r="R22" s="55"/>
    </row>
    <row r="23" spans="1:18" s="56" customFormat="1" ht="11.25" customHeight="1">
      <c r="A23" s="54"/>
      <c r="B23" s="132" t="s">
        <v>27</v>
      </c>
      <c r="C23" s="169">
        <f t="shared" ref="C23:H23" si="0">+C13</f>
        <v>472680</v>
      </c>
      <c r="D23" s="169">
        <f t="shared" si="0"/>
        <v>452285</v>
      </c>
      <c r="E23" s="169">
        <f t="shared" si="0"/>
        <v>0</v>
      </c>
      <c r="F23" s="169">
        <f t="shared" si="0"/>
        <v>0</v>
      </c>
      <c r="G23" s="169">
        <f t="shared" si="0"/>
        <v>0</v>
      </c>
      <c r="H23" s="169">
        <f t="shared" si="0"/>
        <v>0</v>
      </c>
      <c r="I23" s="169">
        <f t="shared" ref="I23:J23" si="1">+I13</f>
        <v>0</v>
      </c>
      <c r="J23" s="169">
        <f t="shared" si="1"/>
        <v>0</v>
      </c>
      <c r="K23" s="169">
        <f t="shared" ref="K23:L23" si="2">+K13</f>
        <v>0</v>
      </c>
      <c r="L23" s="169">
        <f t="shared" si="2"/>
        <v>0</v>
      </c>
      <c r="M23" s="169">
        <f t="shared" ref="M23:N23" si="3">+M13</f>
        <v>0</v>
      </c>
      <c r="N23" s="169">
        <f t="shared" si="3"/>
        <v>0</v>
      </c>
      <c r="O23" s="133">
        <f>SUM(C23:N23)</f>
        <v>924965</v>
      </c>
      <c r="P23" s="54"/>
      <c r="Q23" s="54"/>
      <c r="R23" s="55"/>
    </row>
    <row r="24" spans="1:18" s="56" customFormat="1" ht="11.25" customHeight="1">
      <c r="A24" s="54"/>
      <c r="B24" s="141" t="s">
        <v>9</v>
      </c>
      <c r="C24" s="70">
        <f>+Visitas!C47</f>
        <v>2301974.9113052278</v>
      </c>
      <c r="D24" s="70">
        <f>+Visitas!D47</f>
        <v>2184302.6374340039</v>
      </c>
      <c r="E24" s="70">
        <f>+Visitas!E47</f>
        <v>0</v>
      </c>
      <c r="F24" s="70">
        <f>+Visitas!F47</f>
        <v>0</v>
      </c>
      <c r="G24" s="70">
        <f>+Visitas!G47</f>
        <v>0</v>
      </c>
      <c r="H24" s="70">
        <f>+Visitas!H47</f>
        <v>0</v>
      </c>
      <c r="I24" s="70">
        <f>+Visitas!I47</f>
        <v>0</v>
      </c>
      <c r="J24" s="70">
        <f>+Visitas!J47</f>
        <v>0</v>
      </c>
      <c r="K24" s="70">
        <f>+Visitas!K47</f>
        <v>0</v>
      </c>
      <c r="L24" s="70">
        <f>+Visitas!L47</f>
        <v>0</v>
      </c>
      <c r="M24" s="70">
        <f>+Visitas!M47</f>
        <v>0</v>
      </c>
      <c r="N24" s="70">
        <f>+Visitas!N47</f>
        <v>0</v>
      </c>
      <c r="O24" s="127">
        <f>SUM(C24:N24)</f>
        <v>4486277.5487392321</v>
      </c>
      <c r="P24" s="54"/>
      <c r="Q24" s="54"/>
      <c r="R24" s="55"/>
    </row>
    <row r="25" spans="1:18" s="56" customFormat="1" ht="11.25" customHeight="1">
      <c r="A25" s="54"/>
      <c r="B25" s="132" t="s">
        <v>10</v>
      </c>
      <c r="C25" s="136">
        <f>+Visitas!C70</f>
        <v>81.118807279643534</v>
      </c>
      <c r="D25" s="136">
        <f>+Visitas!D70</f>
        <v>72.488953565286408</v>
      </c>
      <c r="E25" s="136">
        <f>+Visitas!E70</f>
        <v>0</v>
      </c>
      <c r="F25" s="136">
        <f>+Visitas!F70</f>
        <v>0</v>
      </c>
      <c r="G25" s="136">
        <f>+Visitas!G70</f>
        <v>0</v>
      </c>
      <c r="H25" s="136">
        <f>+Visitas!H70</f>
        <v>0</v>
      </c>
      <c r="I25" s="136">
        <f>+Visitas!I70</f>
        <v>0</v>
      </c>
      <c r="J25" s="136">
        <f>+Visitas!J70</f>
        <v>0</v>
      </c>
      <c r="K25" s="136">
        <f>+Visitas!K70</f>
        <v>0</v>
      </c>
      <c r="L25" s="136">
        <f>+Visitas!L70</f>
        <v>0</v>
      </c>
      <c r="M25" s="136">
        <f>+Visitas!M70</f>
        <v>0</v>
      </c>
      <c r="N25" s="136">
        <f>+Visitas!N70</f>
        <v>0</v>
      </c>
      <c r="O25" s="137">
        <f>ROUND(+O20/O23,2)</f>
        <v>76.900000000000006</v>
      </c>
      <c r="P25" s="54"/>
      <c r="Q25" s="54"/>
      <c r="R25" s="55"/>
    </row>
    <row r="26" spans="1:18" s="56" customFormat="1" ht="11.25" customHeight="1">
      <c r="A26" s="54"/>
      <c r="B26" s="146" t="s">
        <v>85</v>
      </c>
      <c r="C26" s="149">
        <f t="shared" ref="C26" si="4">+C16</f>
        <v>0.93740000000000001</v>
      </c>
      <c r="D26" s="149">
        <v>0.9375</v>
      </c>
      <c r="E26" s="149"/>
      <c r="F26" s="149"/>
      <c r="G26" s="149"/>
      <c r="H26" s="149"/>
      <c r="I26" s="149"/>
      <c r="J26" s="149"/>
      <c r="K26" s="149"/>
      <c r="L26" s="149"/>
      <c r="M26" s="149"/>
      <c r="N26" s="149"/>
      <c r="O26" s="149">
        <f>+O16</f>
        <v>0.93740000000000001</v>
      </c>
      <c r="P26" s="54"/>
      <c r="Q26" s="54"/>
      <c r="R26" s="55"/>
    </row>
    <row r="27" spans="1:18" s="56" customFormat="1" ht="11.25" customHeight="1">
      <c r="A27" s="54"/>
      <c r="B27" s="147" t="s">
        <v>31</v>
      </c>
      <c r="C27" s="148">
        <f>+C38</f>
        <v>620.90952380952388</v>
      </c>
      <c r="D27" s="148">
        <f t="shared" ref="D27:N27" si="5">+D38</f>
        <v>623.61750000000006</v>
      </c>
      <c r="E27" s="148">
        <f t="shared" si="5"/>
        <v>1</v>
      </c>
      <c r="F27" s="148">
        <f t="shared" si="5"/>
        <v>1</v>
      </c>
      <c r="G27" s="148">
        <f t="shared" si="5"/>
        <v>1</v>
      </c>
      <c r="H27" s="148">
        <f t="shared" si="5"/>
        <v>1</v>
      </c>
      <c r="I27" s="148">
        <f t="shared" si="5"/>
        <v>1</v>
      </c>
      <c r="J27" s="148">
        <f t="shared" si="5"/>
        <v>1</v>
      </c>
      <c r="K27" s="148">
        <f t="shared" si="5"/>
        <v>1</v>
      </c>
      <c r="L27" s="148">
        <f t="shared" si="5"/>
        <v>1</v>
      </c>
      <c r="M27" s="148">
        <f t="shared" si="5"/>
        <v>1</v>
      </c>
      <c r="N27" s="148">
        <f t="shared" si="5"/>
        <v>1</v>
      </c>
      <c r="O27" s="179"/>
      <c r="P27" s="54"/>
      <c r="Q27" s="54"/>
    </row>
    <row r="28" spans="1:18" ht="28.5" customHeight="1"/>
    <row r="29" spans="1:18" s="1" customFormat="1" ht="22.5" customHeight="1">
      <c r="A29" s="6"/>
      <c r="B29" s="280" t="s">
        <v>116</v>
      </c>
      <c r="C29" s="281"/>
      <c r="D29" s="281"/>
      <c r="E29" s="281"/>
      <c r="F29" s="281"/>
      <c r="G29" s="281"/>
      <c r="H29" s="281"/>
      <c r="I29" s="281"/>
      <c r="J29" s="281"/>
      <c r="K29" s="281"/>
      <c r="L29" s="281"/>
      <c r="M29" s="281"/>
      <c r="N29" s="281"/>
      <c r="O29" s="281"/>
      <c r="P29" s="281"/>
      <c r="Q29" s="6"/>
      <c r="R29" s="6"/>
    </row>
    <row r="30" spans="1:18" s="1" customFormat="1" ht="11.25">
      <c r="A30" s="6"/>
      <c r="B30" s="162" t="s">
        <v>78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3" t="s">
        <v>33</v>
      </c>
      <c r="Q30" s="6"/>
      <c r="R30" s="6"/>
    </row>
    <row r="31" spans="1:18" s="1" customFormat="1" ht="12" customHeight="1">
      <c r="A31" s="6"/>
      <c r="B31" s="95" t="s">
        <v>79</v>
      </c>
      <c r="C31" s="173">
        <v>1430334900</v>
      </c>
      <c r="D31" s="173">
        <v>939424350</v>
      </c>
      <c r="E31" s="173"/>
      <c r="F31" s="173"/>
      <c r="G31" s="173"/>
      <c r="H31" s="173"/>
      <c r="I31" s="173"/>
      <c r="J31" s="173"/>
      <c r="K31" s="173"/>
      <c r="L31" s="173"/>
      <c r="M31" s="173"/>
      <c r="N31" s="174"/>
      <c r="O31" s="175">
        <f t="shared" ref="O31:O35" si="6">SUM(C31:N31)</f>
        <v>2369759250</v>
      </c>
      <c r="P31" s="175">
        <v>3810023.5700000003</v>
      </c>
      <c r="Q31" s="6"/>
      <c r="R31" s="6"/>
    </row>
    <row r="32" spans="1:18" s="1" customFormat="1" ht="12" customHeight="1">
      <c r="A32" s="6"/>
      <c r="B32" s="96" t="s">
        <v>80</v>
      </c>
      <c r="C32" s="176">
        <v>3140603350</v>
      </c>
      <c r="D32" s="176">
        <v>2195775100</v>
      </c>
      <c r="E32" s="176"/>
      <c r="F32" s="176"/>
      <c r="G32" s="176"/>
      <c r="H32" s="176"/>
      <c r="I32" s="176"/>
      <c r="J32" s="176"/>
      <c r="K32" s="176"/>
      <c r="L32" s="176"/>
      <c r="M32" s="176"/>
      <c r="N32" s="177"/>
      <c r="O32" s="178">
        <f t="shared" si="6"/>
        <v>5336378450</v>
      </c>
      <c r="P32" s="178">
        <v>8579097.9000000004</v>
      </c>
      <c r="Q32" s="6"/>
      <c r="R32" s="6"/>
    </row>
    <row r="33" spans="2:17" s="6" customFormat="1" ht="12" customHeight="1">
      <c r="B33" s="95" t="s">
        <v>81</v>
      </c>
      <c r="C33" s="173">
        <v>119465750</v>
      </c>
      <c r="D33" s="173">
        <v>70081650</v>
      </c>
      <c r="E33" s="173"/>
      <c r="F33" s="173"/>
      <c r="G33" s="173"/>
      <c r="H33" s="173"/>
      <c r="I33" s="173"/>
      <c r="J33" s="173"/>
      <c r="K33" s="173"/>
      <c r="L33" s="173"/>
      <c r="M33" s="173"/>
      <c r="N33" s="174"/>
      <c r="O33" s="175">
        <f t="shared" si="6"/>
        <v>189547400</v>
      </c>
      <c r="P33" s="175">
        <v>304783.66000000003</v>
      </c>
    </row>
    <row r="34" spans="2:17" s="6" customFormat="1" ht="12" customHeight="1">
      <c r="B34" s="97" t="s">
        <v>82</v>
      </c>
      <c r="C34" s="176">
        <v>19094198668</v>
      </c>
      <c r="D34" s="176">
        <v>17221920649</v>
      </c>
      <c r="E34" s="176"/>
      <c r="F34" s="176"/>
      <c r="G34" s="176"/>
      <c r="H34" s="176"/>
      <c r="I34" s="176"/>
      <c r="J34" s="176"/>
      <c r="K34" s="176"/>
      <c r="L34" s="176"/>
      <c r="M34" s="176"/>
      <c r="N34" s="177"/>
      <c r="O34" s="178">
        <f t="shared" si="6"/>
        <v>36316119317</v>
      </c>
      <c r="P34" s="178">
        <v>58368142.25</v>
      </c>
    </row>
    <row r="35" spans="2:17" s="6" customFormat="1" ht="12" customHeight="1">
      <c r="B35" s="95" t="s">
        <v>83</v>
      </c>
      <c r="C35" s="173">
        <v>23079610</v>
      </c>
      <c r="D35" s="173">
        <v>18514335</v>
      </c>
      <c r="E35" s="173"/>
      <c r="F35" s="173"/>
      <c r="G35" s="173"/>
      <c r="H35" s="173"/>
      <c r="I35" s="173"/>
      <c r="J35" s="173"/>
      <c r="K35" s="173"/>
      <c r="L35" s="173"/>
      <c r="M35" s="173"/>
      <c r="N35" s="174"/>
      <c r="O35" s="175">
        <f t="shared" si="6"/>
        <v>41593945</v>
      </c>
      <c r="P35" s="175">
        <v>66859.260000000009</v>
      </c>
    </row>
    <row r="36" spans="2:17" s="6" customFormat="1" ht="18" customHeight="1">
      <c r="B36" s="180" t="s">
        <v>2</v>
      </c>
      <c r="C36" s="181">
        <f t="shared" ref="C36:D36" si="7">SUM(C31:C35)</f>
        <v>23807682278</v>
      </c>
      <c r="D36" s="181">
        <f t="shared" si="7"/>
        <v>20445716084</v>
      </c>
      <c r="E36" s="181">
        <f t="shared" ref="E36:J36" si="8">SUM(E31:E35)</f>
        <v>0</v>
      </c>
      <c r="F36" s="181">
        <f t="shared" si="8"/>
        <v>0</v>
      </c>
      <c r="G36" s="181">
        <f t="shared" si="8"/>
        <v>0</v>
      </c>
      <c r="H36" s="181">
        <f t="shared" si="8"/>
        <v>0</v>
      </c>
      <c r="I36" s="181">
        <f t="shared" si="8"/>
        <v>0</v>
      </c>
      <c r="J36" s="181">
        <f t="shared" si="8"/>
        <v>0</v>
      </c>
      <c r="K36" s="181">
        <f t="shared" ref="K36:L36" si="9">SUM(K31:K35)</f>
        <v>0</v>
      </c>
      <c r="L36" s="181">
        <f t="shared" si="9"/>
        <v>0</v>
      </c>
      <c r="M36" s="181">
        <f t="shared" ref="M36:N36" si="10">SUM(M31:M35)</f>
        <v>0</v>
      </c>
      <c r="N36" s="181">
        <f t="shared" si="10"/>
        <v>0</v>
      </c>
      <c r="O36" s="181">
        <f>SUM(C36:N36)</f>
        <v>44253398362</v>
      </c>
      <c r="P36" s="181">
        <f>SUM(P31:P35)</f>
        <v>71128906.640000001</v>
      </c>
    </row>
    <row r="37" spans="2:17" s="6" customFormat="1" ht="18" customHeight="1">
      <c r="B37" s="88" t="s">
        <v>8</v>
      </c>
      <c r="C37" s="88">
        <f t="shared" ref="C37:D37" si="11">C36/C38</f>
        <v>38343239.014809303</v>
      </c>
      <c r="D37" s="88">
        <f t="shared" si="11"/>
        <v>32785667.631200213</v>
      </c>
      <c r="E37" s="88">
        <f t="shared" ref="E37:N37" si="12">E36/E38</f>
        <v>0</v>
      </c>
      <c r="F37" s="88">
        <f t="shared" si="12"/>
        <v>0</v>
      </c>
      <c r="G37" s="88">
        <f t="shared" si="12"/>
        <v>0</v>
      </c>
      <c r="H37" s="88">
        <f t="shared" si="12"/>
        <v>0</v>
      </c>
      <c r="I37" s="88">
        <f t="shared" si="12"/>
        <v>0</v>
      </c>
      <c r="J37" s="88">
        <f t="shared" si="12"/>
        <v>0</v>
      </c>
      <c r="K37" s="88">
        <f t="shared" si="12"/>
        <v>0</v>
      </c>
      <c r="L37" s="88">
        <f t="shared" si="12"/>
        <v>0</v>
      </c>
      <c r="M37" s="88">
        <f t="shared" si="12"/>
        <v>0</v>
      </c>
      <c r="N37" s="88">
        <f t="shared" si="12"/>
        <v>0</v>
      </c>
      <c r="O37" s="181">
        <f>SUM(C37:N37)</f>
        <v>71128906.64600952</v>
      </c>
      <c r="P37" s="88"/>
    </row>
    <row r="38" spans="2:17" s="6" customFormat="1" ht="16.5" customHeight="1">
      <c r="B38" s="88" t="s">
        <v>30</v>
      </c>
      <c r="C38" s="106">
        <f>+'Retorno Máquinas'!C28</f>
        <v>620.90952380952388</v>
      </c>
      <c r="D38" s="106">
        <f>+'Retorno Máquinas'!D28</f>
        <v>623.61750000000006</v>
      </c>
      <c r="E38" s="106">
        <f>+'Retorno Máquinas'!E28</f>
        <v>1</v>
      </c>
      <c r="F38" s="106">
        <f>+'Retorno Máquinas'!F28</f>
        <v>1</v>
      </c>
      <c r="G38" s="106">
        <f>+'Retorno Máquinas'!G28</f>
        <v>1</v>
      </c>
      <c r="H38" s="106">
        <f>+'Retorno Máquinas'!H28</f>
        <v>1</v>
      </c>
      <c r="I38" s="106">
        <f>+'Retorno Máquinas'!I28</f>
        <v>1</v>
      </c>
      <c r="J38" s="106">
        <f>+'Retorno Máquinas'!J28</f>
        <v>1</v>
      </c>
      <c r="K38" s="106">
        <f>+'Retorno Máquinas'!K28</f>
        <v>1</v>
      </c>
      <c r="L38" s="106">
        <f>+'Retorno Máquinas'!L28</f>
        <v>1</v>
      </c>
      <c r="M38" s="106">
        <f>+'Retorno Máquinas'!M28</f>
        <v>1</v>
      </c>
      <c r="N38" s="106">
        <f>+'Retorno Máquinas'!N28</f>
        <v>1</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82" t="s">
        <v>84</v>
      </c>
      <c r="C40" s="283"/>
      <c r="D40" s="283"/>
      <c r="E40" s="283"/>
      <c r="F40" s="283"/>
      <c r="G40" s="283"/>
      <c r="H40" s="283"/>
      <c r="I40" s="283"/>
      <c r="J40" s="283"/>
      <c r="K40" s="283"/>
      <c r="L40" s="283"/>
      <c r="M40" s="283"/>
      <c r="N40" s="283"/>
      <c r="O40" s="284"/>
      <c r="P40" s="1"/>
    </row>
    <row r="41" spans="2:17" s="6" customFormat="1" ht="11.25">
      <c r="B41" s="162" t="s">
        <v>78</v>
      </c>
      <c r="C41" s="25" t="s">
        <v>40</v>
      </c>
      <c r="D41" s="25" t="s">
        <v>41</v>
      </c>
      <c r="E41" s="25" t="s">
        <v>42</v>
      </c>
      <c r="F41" s="25" t="s">
        <v>43</v>
      </c>
      <c r="G41" s="25" t="s">
        <v>44</v>
      </c>
      <c r="H41" s="25" t="s">
        <v>45</v>
      </c>
      <c r="I41" s="25" t="s">
        <v>46</v>
      </c>
      <c r="J41" s="25" t="s">
        <v>47</v>
      </c>
      <c r="K41" s="25" t="s">
        <v>48</v>
      </c>
      <c r="L41" s="25" t="s">
        <v>73</v>
      </c>
      <c r="M41" s="25" t="s">
        <v>74</v>
      </c>
      <c r="N41" s="25" t="s">
        <v>75</v>
      </c>
      <c r="O41" s="163" t="s">
        <v>2</v>
      </c>
      <c r="P41" s="1"/>
    </row>
    <row r="42" spans="2:17" s="6" customFormat="1" ht="12" customHeight="1">
      <c r="B42" s="95" t="s">
        <v>79</v>
      </c>
      <c r="C42" s="107">
        <v>6.0080000000000001E-2</v>
      </c>
      <c r="D42" s="107">
        <v>4.5949999999999998E-2</v>
      </c>
      <c r="E42" s="107"/>
      <c r="F42" s="107"/>
      <c r="G42" s="107"/>
      <c r="H42" s="107"/>
      <c r="I42" s="107"/>
      <c r="J42" s="107"/>
      <c r="K42" s="107"/>
      <c r="L42" s="107"/>
      <c r="M42" s="107"/>
      <c r="N42" s="107"/>
      <c r="O42" s="107">
        <v>5.3549768779676168E-2</v>
      </c>
      <c r="P42" s="1"/>
      <c r="Q42" s="221"/>
    </row>
    <row r="43" spans="2:17" s="6" customFormat="1" ht="12" customHeight="1">
      <c r="B43" s="96" t="s">
        <v>80</v>
      </c>
      <c r="C43" s="108">
        <v>0.13192000000000001</v>
      </c>
      <c r="D43" s="108">
        <v>0.1074</v>
      </c>
      <c r="E43" s="108"/>
      <c r="F43" s="108"/>
      <c r="G43" s="108"/>
      <c r="H43" s="108"/>
      <c r="I43" s="108"/>
      <c r="J43" s="108"/>
      <c r="K43" s="108"/>
      <c r="L43" s="108"/>
      <c r="M43" s="108"/>
      <c r="N43" s="108"/>
      <c r="O43" s="108">
        <v>0.12058686219637994</v>
      </c>
      <c r="P43" s="1"/>
    </row>
    <row r="44" spans="2:17" s="6" customFormat="1" ht="12" customHeight="1">
      <c r="B44" s="95" t="s">
        <v>81</v>
      </c>
      <c r="C44" s="107">
        <v>5.0000000000000001E-3</v>
      </c>
      <c r="D44" s="107">
        <v>3.3999999999999998E-3</v>
      </c>
      <c r="E44" s="107"/>
      <c r="F44" s="107"/>
      <c r="G44" s="107"/>
      <c r="H44" s="107"/>
      <c r="I44" s="107"/>
      <c r="J44" s="107"/>
      <c r="K44" s="107"/>
      <c r="L44" s="107"/>
      <c r="M44" s="107"/>
      <c r="N44" s="107"/>
      <c r="O44" s="107">
        <v>4.2832281139059966E-3</v>
      </c>
      <c r="P44" s="1"/>
    </row>
    <row r="45" spans="2:17" s="6" customFormat="1" ht="12" customHeight="1">
      <c r="B45" s="97" t="s">
        <v>82</v>
      </c>
      <c r="C45" s="108">
        <v>0.80201999999999996</v>
      </c>
      <c r="D45" s="108">
        <v>0.84231999999999996</v>
      </c>
      <c r="E45" s="108"/>
      <c r="F45" s="108"/>
      <c r="G45" s="108"/>
      <c r="H45" s="108"/>
      <c r="I45" s="108"/>
      <c r="J45" s="108"/>
      <c r="K45" s="108"/>
      <c r="L45" s="108"/>
      <c r="M45" s="108"/>
      <c r="N45" s="108"/>
      <c r="O45" s="108">
        <v>0.8206402369356639</v>
      </c>
      <c r="P45" s="1"/>
    </row>
    <row r="46" spans="2:17" s="6" customFormat="1" ht="12" customHeight="1">
      <c r="B46" s="95" t="s">
        <v>83</v>
      </c>
      <c r="C46" s="107">
        <v>9.7000000000000005E-4</v>
      </c>
      <c r="D46" s="107">
        <v>9.1E-4</v>
      </c>
      <c r="E46" s="107"/>
      <c r="F46" s="107"/>
      <c r="G46" s="107"/>
      <c r="H46" s="107"/>
      <c r="I46" s="107"/>
      <c r="J46" s="107"/>
      <c r="K46" s="107"/>
      <c r="L46" s="107"/>
      <c r="M46" s="107"/>
      <c r="N46" s="107"/>
      <c r="O46" s="107">
        <v>9.3990397437400766E-4</v>
      </c>
      <c r="P46" s="1"/>
    </row>
    <row r="47" spans="2:17" s="6" customFormat="1" ht="18" customHeight="1">
      <c r="B47" s="164" t="s">
        <v>2</v>
      </c>
      <c r="C47" s="165">
        <f t="shared" ref="C47:N47" si="13">SUM(C42:C46)</f>
        <v>0.99999000000000005</v>
      </c>
      <c r="D47" s="165">
        <f t="shared" si="13"/>
        <v>0.99997999999999987</v>
      </c>
      <c r="E47" s="165">
        <f t="shared" si="13"/>
        <v>0</v>
      </c>
      <c r="F47" s="165">
        <f t="shared" si="13"/>
        <v>0</v>
      </c>
      <c r="G47" s="165">
        <f t="shared" si="13"/>
        <v>0</v>
      </c>
      <c r="H47" s="165">
        <f t="shared" si="13"/>
        <v>0</v>
      </c>
      <c r="I47" s="165">
        <f t="shared" si="13"/>
        <v>0</v>
      </c>
      <c r="J47" s="165">
        <f t="shared" si="13"/>
        <v>0</v>
      </c>
      <c r="K47" s="165">
        <f t="shared" si="13"/>
        <v>0</v>
      </c>
      <c r="L47" s="165">
        <f t="shared" si="13"/>
        <v>0</v>
      </c>
      <c r="M47" s="165">
        <f t="shared" si="13"/>
        <v>0</v>
      </c>
      <c r="N47" s="165">
        <f t="shared" si="13"/>
        <v>0</v>
      </c>
      <c r="O47" s="166">
        <v>1</v>
      </c>
      <c r="P47" s="1"/>
    </row>
    <row r="49" spans="3:16">
      <c r="C49" s="120"/>
      <c r="D49" s="120"/>
      <c r="J49" s="120"/>
      <c r="K49" s="120"/>
      <c r="L49" s="120"/>
      <c r="M49" s="120"/>
      <c r="N49" s="120"/>
      <c r="O49" s="196"/>
      <c r="P49" s="196"/>
    </row>
    <row r="50" spans="3:16">
      <c r="O50" s="196"/>
      <c r="P50" s="196"/>
    </row>
    <row r="51" spans="3:16">
      <c r="O51" s="196"/>
      <c r="P51" s="196"/>
    </row>
    <row r="52" spans="3:16">
      <c r="O52" s="196"/>
      <c r="P52" s="196"/>
    </row>
    <row r="53" spans="3:16">
      <c r="O53" s="196"/>
      <c r="P53" s="196"/>
    </row>
    <row r="54" spans="3:16">
      <c r="C54" s="66"/>
    </row>
    <row r="59" spans="3:16">
      <c r="L59" s="120"/>
      <c r="M59" s="120"/>
      <c r="N59" s="120"/>
      <c r="O59" s="120"/>
      <c r="P59" s="120"/>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election activeCell="D15" sqref="D15"/>
    </sheetView>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285" t="s">
        <v>55</v>
      </c>
      <c r="C8" s="285"/>
      <c r="D8" s="286"/>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109</v>
      </c>
      <c r="C13" s="87"/>
      <c r="D13" s="183" t="s">
        <v>110</v>
      </c>
    </row>
    <row r="14" spans="1:5" ht="52.5" customHeight="1">
      <c r="A14" s="64"/>
      <c r="B14" s="84" t="s">
        <v>113</v>
      </c>
      <c r="C14" s="85"/>
      <c r="D14" s="86" t="s">
        <v>125</v>
      </c>
    </row>
    <row r="15" spans="1:5" ht="39.75" customHeight="1">
      <c r="A15" s="64"/>
      <c r="B15" s="84" t="s">
        <v>114</v>
      </c>
      <c r="C15" s="85"/>
      <c r="D15" s="86" t="s">
        <v>115</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Oferta de Juegos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Superintendencia de Casinos de Juego.</cp:lastModifiedBy>
  <cp:lastPrinted>2015-03-26T14:43:09Z</cp:lastPrinted>
  <dcterms:created xsi:type="dcterms:W3CDTF">2009-04-09T13:46:36Z</dcterms:created>
  <dcterms:modified xsi:type="dcterms:W3CDTF">2015-03-26T14:57:15Z</dcterms:modified>
</cp:coreProperties>
</file>