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M:\COMUNICACIÓN EXTERNA\RESULTADOS OPERACIONALES\2019\Agosto\"/>
    </mc:Choice>
  </mc:AlternateContent>
  <bookViews>
    <workbookView xWindow="0" yWindow="0" windowWidth="19200" windowHeight="6470"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 name="Graficos Comunicado" sheetId="18" r:id="rId11"/>
    <sheet name="Datos Para Comunicado" sheetId="19" r:id="rId12"/>
  </sheets>
  <externalReferences>
    <externalReference r:id="rId13"/>
    <externalReference r:id="rId14"/>
    <externalReference r:id="rId15"/>
  </externalReferences>
  <definedNames>
    <definedName name="_xlnm.Print_Area" localSheetId="9">Glosario!$A$1:$E$18</definedName>
    <definedName name="_xlnm.Print_Area" localSheetId="5">Impuestos!$A$1:$Q$60</definedName>
    <definedName name="_xlnm.Print_Area" localSheetId="0">Indice!$A$1:$E$28</definedName>
    <definedName name="_xlnm.Print_Area" localSheetId="4">'Ingresos Brutos del Juego'!$A$1:$S$31</definedName>
    <definedName name="_xlnm.Print_Area" localSheetId="1">'Oferta de Juegos'!$A$1:$I$34</definedName>
    <definedName name="_xlnm.Print_Area" localSheetId="2">'Parque de Máquinas'!$A$1:$AB$32</definedName>
    <definedName name="_xlnm.Print_Area" localSheetId="3">'Posiciones de Juego'!$A$1:$J$112</definedName>
    <definedName name="_xlnm.Print_Area" localSheetId="8">'Resumen Industria'!$A$1:$Q$48</definedName>
    <definedName name="_xlnm.Print_Area" localSheetId="7">'Retorno Máquinas'!$A$1:$Q$59</definedName>
    <definedName name="_xlnm.Print_Area" localSheetId="6">Visitas!$A$1:$R$43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76" i="12" l="1"/>
  <c r="N126" i="18" l="1"/>
  <c r="O57" i="14" l="1"/>
  <c r="N57" i="14"/>
  <c r="M57" i="14"/>
  <c r="L57" i="14"/>
  <c r="K57" i="14"/>
  <c r="J57" i="14"/>
  <c r="I57" i="14"/>
  <c r="H57" i="14"/>
  <c r="G57" i="14"/>
  <c r="F57" i="14"/>
  <c r="E57" i="14"/>
  <c r="D57" i="14"/>
  <c r="C57" i="14"/>
  <c r="P56" i="14"/>
  <c r="O56" i="14"/>
  <c r="N56" i="14"/>
  <c r="M56" i="14"/>
  <c r="L56" i="14"/>
  <c r="K56" i="14"/>
  <c r="J56" i="14"/>
  <c r="I56" i="14"/>
  <c r="H56" i="14"/>
  <c r="G56" i="14"/>
  <c r="F56" i="14"/>
  <c r="E56" i="14"/>
  <c r="D56" i="14"/>
  <c r="C56" i="14"/>
  <c r="O55" i="14"/>
  <c r="N55" i="14"/>
  <c r="M55" i="14"/>
  <c r="L55" i="14"/>
  <c r="K55" i="14"/>
  <c r="J55" i="14"/>
  <c r="I55" i="14"/>
  <c r="H55" i="14"/>
  <c r="G55" i="14"/>
  <c r="F55" i="14"/>
  <c r="E55" i="14"/>
  <c r="D55" i="14"/>
  <c r="C55" i="14"/>
  <c r="O54" i="14"/>
  <c r="N54" i="14"/>
  <c r="M54" i="14"/>
  <c r="L54" i="14"/>
  <c r="K54" i="14"/>
  <c r="J54" i="14"/>
  <c r="I54" i="14"/>
  <c r="H54" i="14"/>
  <c r="G54" i="14"/>
  <c r="F54" i="14"/>
  <c r="E54" i="14"/>
  <c r="D54" i="14"/>
  <c r="C54" i="14"/>
  <c r="O53" i="14"/>
  <c r="N53" i="14"/>
  <c r="M53" i="14"/>
  <c r="L53" i="14"/>
  <c r="K53" i="14"/>
  <c r="J53" i="14"/>
  <c r="I53" i="14"/>
  <c r="H53" i="14"/>
  <c r="G53" i="14"/>
  <c r="F53" i="14"/>
  <c r="E53" i="14"/>
  <c r="D53" i="14"/>
  <c r="C53" i="14"/>
  <c r="O52" i="14"/>
  <c r="N52" i="14"/>
  <c r="M52" i="14"/>
  <c r="L52" i="14"/>
  <c r="K52" i="14"/>
  <c r="J52" i="14"/>
  <c r="I52" i="14"/>
  <c r="H52" i="14"/>
  <c r="G52" i="14"/>
  <c r="F52" i="14"/>
  <c r="E52" i="14"/>
  <c r="D52" i="14"/>
  <c r="C52" i="14"/>
  <c r="O51" i="14"/>
  <c r="N51" i="14"/>
  <c r="M51" i="14"/>
  <c r="L51" i="14"/>
  <c r="K51" i="14"/>
  <c r="J51" i="14"/>
  <c r="I51" i="14"/>
  <c r="H51" i="14"/>
  <c r="G51" i="14"/>
  <c r="F51" i="14"/>
  <c r="E51" i="14"/>
  <c r="D51" i="14"/>
  <c r="C51" i="14"/>
  <c r="O50" i="14"/>
  <c r="N50" i="14"/>
  <c r="M50" i="14"/>
  <c r="L50" i="14"/>
  <c r="K50" i="14"/>
  <c r="J50" i="14"/>
  <c r="I50" i="14"/>
  <c r="H50" i="14"/>
  <c r="G50" i="14"/>
  <c r="F50" i="14"/>
  <c r="E50" i="14"/>
  <c r="D50" i="14"/>
  <c r="C50" i="14"/>
  <c r="O49" i="14"/>
  <c r="N49" i="14"/>
  <c r="M49" i="14"/>
  <c r="L49" i="14"/>
  <c r="K49" i="14"/>
  <c r="J49" i="14"/>
  <c r="I49" i="14"/>
  <c r="H49" i="14"/>
  <c r="G49" i="14"/>
  <c r="F49" i="14"/>
  <c r="E49" i="14"/>
  <c r="D49" i="14"/>
  <c r="C49" i="14"/>
  <c r="O48" i="14"/>
  <c r="N48" i="14"/>
  <c r="M48" i="14"/>
  <c r="L48" i="14"/>
  <c r="K48" i="14"/>
  <c r="J48" i="14"/>
  <c r="I48" i="14"/>
  <c r="H48" i="14"/>
  <c r="G48" i="14"/>
  <c r="F48" i="14"/>
  <c r="E48" i="14"/>
  <c r="D48" i="14"/>
  <c r="C48" i="14"/>
  <c r="O47" i="14"/>
  <c r="N47" i="14"/>
  <c r="M47" i="14"/>
  <c r="L47" i="14"/>
  <c r="K47" i="14"/>
  <c r="J47" i="14"/>
  <c r="I47" i="14"/>
  <c r="H47" i="14"/>
  <c r="G47" i="14"/>
  <c r="F47" i="14"/>
  <c r="E47" i="14"/>
  <c r="D47" i="14"/>
  <c r="C47" i="14"/>
  <c r="O46" i="14"/>
  <c r="N46" i="14"/>
  <c r="M46" i="14"/>
  <c r="L46" i="14"/>
  <c r="K46" i="14"/>
  <c r="J46" i="14"/>
  <c r="I46" i="14"/>
  <c r="H46" i="14"/>
  <c r="G46" i="14"/>
  <c r="F46" i="14"/>
  <c r="E46" i="14"/>
  <c r="D46" i="14"/>
  <c r="C46" i="14"/>
  <c r="O45" i="14"/>
  <c r="N45" i="14"/>
  <c r="M45" i="14"/>
  <c r="L45" i="14"/>
  <c r="K45" i="14"/>
  <c r="J45" i="14"/>
  <c r="I45" i="14"/>
  <c r="H45" i="14"/>
  <c r="G45" i="14"/>
  <c r="F45" i="14"/>
  <c r="E45" i="14"/>
  <c r="D45" i="14"/>
  <c r="C45" i="14"/>
  <c r="O44" i="14"/>
  <c r="N44" i="14"/>
  <c r="M44" i="14"/>
  <c r="L44" i="14"/>
  <c r="K44" i="14"/>
  <c r="J44" i="14"/>
  <c r="I44" i="14"/>
  <c r="H44" i="14"/>
  <c r="G44" i="14"/>
  <c r="F44" i="14"/>
  <c r="E44" i="14"/>
  <c r="D44" i="14"/>
  <c r="C44" i="14"/>
  <c r="O43" i="14"/>
  <c r="N43" i="14"/>
  <c r="M43" i="14"/>
  <c r="L43" i="14"/>
  <c r="K43" i="14"/>
  <c r="J43" i="14"/>
  <c r="I43" i="14"/>
  <c r="H43" i="14"/>
  <c r="G43" i="14"/>
  <c r="F43" i="14"/>
  <c r="E43" i="14"/>
  <c r="D43" i="14"/>
  <c r="C43" i="14"/>
  <c r="O42" i="14"/>
  <c r="N42" i="14"/>
  <c r="M42" i="14"/>
  <c r="L42" i="14"/>
  <c r="K42" i="14"/>
  <c r="J42" i="14"/>
  <c r="I42" i="14"/>
  <c r="H42" i="14"/>
  <c r="G42" i="14"/>
  <c r="F42" i="14"/>
  <c r="E42" i="14"/>
  <c r="D42" i="14"/>
  <c r="C42" i="14"/>
  <c r="O41" i="14"/>
  <c r="N41" i="14"/>
  <c r="M41" i="14"/>
  <c r="L41" i="14"/>
  <c r="K41" i="14"/>
  <c r="J41" i="14"/>
  <c r="I41" i="14"/>
  <c r="H41" i="14"/>
  <c r="G41" i="14"/>
  <c r="F41" i="14"/>
  <c r="E41" i="14"/>
  <c r="D41" i="14"/>
  <c r="C41" i="14"/>
  <c r="O40" i="14"/>
  <c r="N40" i="14"/>
  <c r="M40" i="14"/>
  <c r="L40" i="14"/>
  <c r="K40" i="14"/>
  <c r="J40" i="14"/>
  <c r="I40" i="14"/>
  <c r="H40" i="14"/>
  <c r="G40" i="14"/>
  <c r="F40" i="14"/>
  <c r="E40" i="14"/>
  <c r="D40" i="14"/>
  <c r="C40" i="14"/>
  <c r="O39" i="14"/>
  <c r="N39" i="14"/>
  <c r="M39" i="14"/>
  <c r="L39" i="14"/>
  <c r="K39" i="14"/>
  <c r="J39" i="14"/>
  <c r="I39" i="14"/>
  <c r="H39" i="14"/>
  <c r="G39" i="14"/>
  <c r="F39" i="14"/>
  <c r="E39" i="14"/>
  <c r="D39" i="14"/>
  <c r="C39" i="14"/>
  <c r="O38" i="14"/>
  <c r="N38" i="14"/>
  <c r="M38" i="14"/>
  <c r="L38" i="14"/>
  <c r="K38" i="14"/>
  <c r="J38" i="14"/>
  <c r="I38" i="14"/>
  <c r="H38" i="14"/>
  <c r="G38" i="14"/>
  <c r="F38" i="14"/>
  <c r="E38" i="14"/>
  <c r="D38" i="14"/>
  <c r="C38" i="14"/>
  <c r="O37" i="14"/>
  <c r="N37" i="14"/>
  <c r="M37" i="14"/>
  <c r="L37" i="14"/>
  <c r="K37" i="14"/>
  <c r="J37" i="14"/>
  <c r="I37" i="14"/>
  <c r="H37" i="14"/>
  <c r="G37" i="14"/>
  <c r="F37" i="14"/>
  <c r="E37" i="14"/>
  <c r="D37" i="14"/>
  <c r="H92" i="12" l="1"/>
  <c r="G92" i="12"/>
  <c r="F92" i="12"/>
  <c r="E92" i="12"/>
  <c r="D92" i="12"/>
  <c r="B55" i="19" l="1"/>
  <c r="B54" i="19"/>
  <c r="B53" i="19"/>
  <c r="B52" i="19"/>
  <c r="B51" i="19"/>
  <c r="B50" i="19"/>
  <c r="Y28" i="18"/>
  <c r="N28" i="18" s="1"/>
  <c r="X28" i="18"/>
  <c r="N4" i="18"/>
  <c r="Y5" i="18"/>
  <c r="Y6" i="18"/>
  <c r="Y7" i="18"/>
  <c r="Y8" i="18"/>
  <c r="Y9" i="18"/>
  <c r="Y10" i="18"/>
  <c r="Y11" i="18"/>
  <c r="Y12" i="18"/>
  <c r="Y13" i="18"/>
  <c r="Y14" i="18"/>
  <c r="Y15" i="18"/>
  <c r="Y16" i="18"/>
  <c r="Y17" i="18"/>
  <c r="Y18" i="18"/>
  <c r="Y19" i="18"/>
  <c r="Y20" i="18"/>
  <c r="Y21" i="18"/>
  <c r="Y22" i="18"/>
  <c r="Y23" i="18"/>
  <c r="Y24" i="18"/>
  <c r="Y25" i="18"/>
  <c r="Y26" i="18"/>
  <c r="Y27" i="18"/>
  <c r="N27" i="18" s="1"/>
  <c r="Y29" i="18"/>
  <c r="C37" i="14"/>
  <c r="P32" i="14"/>
  <c r="O32" i="14"/>
  <c r="N32" i="14"/>
  <c r="M32" i="14"/>
  <c r="L32" i="14"/>
  <c r="K32" i="14"/>
  <c r="J32" i="14"/>
  <c r="I32" i="14"/>
  <c r="H32" i="14"/>
  <c r="G32" i="14"/>
  <c r="F32" i="14"/>
  <c r="E32" i="14"/>
  <c r="D32" i="14"/>
  <c r="C32" i="14"/>
  <c r="P31" i="14"/>
  <c r="O31" i="14"/>
  <c r="N31" i="14"/>
  <c r="M31" i="14"/>
  <c r="L31" i="14"/>
  <c r="K31" i="14"/>
  <c r="J31" i="14"/>
  <c r="I31" i="14"/>
  <c r="H31" i="14"/>
  <c r="G31" i="14"/>
  <c r="F31" i="14"/>
  <c r="E31" i="14"/>
  <c r="D31" i="14"/>
  <c r="C31" i="14"/>
  <c r="P30" i="14"/>
  <c r="O30" i="14"/>
  <c r="N30" i="14"/>
  <c r="M30" i="14"/>
  <c r="L30" i="14"/>
  <c r="K30" i="14"/>
  <c r="J30" i="14"/>
  <c r="I30" i="14"/>
  <c r="H30" i="14"/>
  <c r="G30" i="14"/>
  <c r="F30" i="14"/>
  <c r="E30" i="14"/>
  <c r="D30" i="14"/>
  <c r="C30" i="14"/>
  <c r="P29" i="14"/>
  <c r="O29" i="14"/>
  <c r="N29" i="14"/>
  <c r="M29" i="14"/>
  <c r="L29" i="14"/>
  <c r="K29" i="14"/>
  <c r="J29" i="14"/>
  <c r="I29" i="14"/>
  <c r="H29" i="14"/>
  <c r="G29" i="14"/>
  <c r="F29" i="14"/>
  <c r="E29" i="14"/>
  <c r="D29" i="14"/>
  <c r="C29" i="14"/>
  <c r="P28" i="14"/>
  <c r="O28" i="14"/>
  <c r="N28" i="14"/>
  <c r="M28" i="14"/>
  <c r="L28" i="14"/>
  <c r="K28" i="14"/>
  <c r="J28" i="14"/>
  <c r="I28" i="14"/>
  <c r="H28" i="14"/>
  <c r="G28" i="14"/>
  <c r="F28" i="14"/>
  <c r="E28" i="14"/>
  <c r="D28" i="14"/>
  <c r="C28" i="14"/>
  <c r="P27" i="14"/>
  <c r="O27" i="14"/>
  <c r="N27" i="14"/>
  <c r="M27" i="14"/>
  <c r="L27" i="14"/>
  <c r="K27" i="14"/>
  <c r="J27" i="14"/>
  <c r="I27" i="14"/>
  <c r="H27" i="14"/>
  <c r="G27" i="14"/>
  <c r="F27" i="14"/>
  <c r="E27" i="14"/>
  <c r="D27" i="14"/>
  <c r="C27" i="14"/>
  <c r="P26" i="14"/>
  <c r="O26" i="14"/>
  <c r="N26" i="14"/>
  <c r="M26" i="14"/>
  <c r="L26" i="14"/>
  <c r="K26" i="14"/>
  <c r="J26" i="14"/>
  <c r="I26" i="14"/>
  <c r="H26" i="14"/>
  <c r="G26" i="14"/>
  <c r="F26" i="14"/>
  <c r="E26" i="14"/>
  <c r="D26" i="14"/>
  <c r="C26" i="14"/>
  <c r="P25" i="14"/>
  <c r="O25" i="14"/>
  <c r="N25" i="14"/>
  <c r="M25" i="14"/>
  <c r="L25" i="14"/>
  <c r="K25" i="14"/>
  <c r="J25" i="14"/>
  <c r="I25" i="14"/>
  <c r="H25" i="14"/>
  <c r="G25" i="14"/>
  <c r="F25" i="14"/>
  <c r="E25" i="14"/>
  <c r="D25" i="14"/>
  <c r="C25" i="14"/>
  <c r="P24" i="14"/>
  <c r="O24" i="14"/>
  <c r="N24" i="14"/>
  <c r="M24" i="14"/>
  <c r="L24" i="14"/>
  <c r="K24" i="14"/>
  <c r="J24" i="14"/>
  <c r="I24" i="14"/>
  <c r="H24" i="14"/>
  <c r="G24" i="14"/>
  <c r="F24" i="14"/>
  <c r="E24" i="14"/>
  <c r="D24" i="14"/>
  <c r="C24" i="14"/>
  <c r="P23" i="14"/>
  <c r="O23" i="14"/>
  <c r="N23" i="14"/>
  <c r="M23" i="14"/>
  <c r="L23" i="14"/>
  <c r="K23" i="14"/>
  <c r="J23" i="14"/>
  <c r="I23" i="14"/>
  <c r="H23" i="14"/>
  <c r="G23" i="14"/>
  <c r="F23" i="14"/>
  <c r="E23" i="14"/>
  <c r="D23" i="14"/>
  <c r="C23" i="14"/>
  <c r="P22" i="14"/>
  <c r="O22" i="14"/>
  <c r="N22" i="14"/>
  <c r="M22" i="14"/>
  <c r="L22" i="14"/>
  <c r="K22" i="14"/>
  <c r="J22" i="14"/>
  <c r="I22" i="14"/>
  <c r="H22" i="14"/>
  <c r="G22" i="14"/>
  <c r="F22" i="14"/>
  <c r="E22" i="14"/>
  <c r="D22" i="14"/>
  <c r="C22" i="14"/>
  <c r="P21" i="14"/>
  <c r="O21" i="14"/>
  <c r="N21" i="14"/>
  <c r="M21" i="14"/>
  <c r="L21" i="14"/>
  <c r="K21" i="14"/>
  <c r="J21" i="14"/>
  <c r="I21" i="14"/>
  <c r="H21" i="14"/>
  <c r="G21" i="14"/>
  <c r="F21" i="14"/>
  <c r="E21" i="14"/>
  <c r="D21" i="14"/>
  <c r="C21" i="14"/>
  <c r="P20" i="14"/>
  <c r="O20" i="14"/>
  <c r="N20" i="14"/>
  <c r="M20" i="14"/>
  <c r="L20" i="14"/>
  <c r="K20" i="14"/>
  <c r="J20" i="14"/>
  <c r="I20" i="14"/>
  <c r="H20" i="14"/>
  <c r="G20" i="14"/>
  <c r="F20" i="14"/>
  <c r="E20" i="14"/>
  <c r="D20" i="14"/>
  <c r="C20" i="14"/>
  <c r="P19" i="14"/>
  <c r="O19" i="14"/>
  <c r="N19" i="14"/>
  <c r="M19" i="14"/>
  <c r="L19" i="14"/>
  <c r="K19" i="14"/>
  <c r="J19" i="14"/>
  <c r="I19" i="14"/>
  <c r="H19" i="14"/>
  <c r="G19" i="14"/>
  <c r="F19" i="14"/>
  <c r="E19" i="14"/>
  <c r="D19" i="14"/>
  <c r="C19" i="14"/>
  <c r="P18" i="14"/>
  <c r="O18" i="14"/>
  <c r="N18" i="14"/>
  <c r="M18" i="14"/>
  <c r="L18" i="14"/>
  <c r="K18" i="14"/>
  <c r="J18" i="14"/>
  <c r="I18" i="14"/>
  <c r="H18" i="14"/>
  <c r="G18" i="14"/>
  <c r="F18" i="14"/>
  <c r="E18" i="14"/>
  <c r="D18" i="14"/>
  <c r="C18" i="14"/>
  <c r="P17" i="14"/>
  <c r="O17" i="14"/>
  <c r="N17" i="14"/>
  <c r="M17" i="14"/>
  <c r="L17" i="14"/>
  <c r="K17" i="14"/>
  <c r="J17" i="14"/>
  <c r="I17" i="14"/>
  <c r="H17" i="14"/>
  <c r="G17" i="14"/>
  <c r="F17" i="14"/>
  <c r="E17" i="14"/>
  <c r="D17" i="14"/>
  <c r="C17" i="14"/>
  <c r="P16" i="14"/>
  <c r="O16" i="14"/>
  <c r="N16" i="14"/>
  <c r="M16" i="14"/>
  <c r="L16" i="14"/>
  <c r="K16" i="14"/>
  <c r="J16" i="14"/>
  <c r="I16" i="14"/>
  <c r="H16" i="14"/>
  <c r="G16" i="14"/>
  <c r="F16" i="14"/>
  <c r="E16" i="14"/>
  <c r="D16" i="14"/>
  <c r="C16" i="14"/>
  <c r="P15" i="14"/>
  <c r="O15" i="14"/>
  <c r="N15" i="14"/>
  <c r="M15" i="14"/>
  <c r="L15" i="14"/>
  <c r="K15" i="14"/>
  <c r="J15" i="14"/>
  <c r="I15" i="14"/>
  <c r="H15" i="14"/>
  <c r="G15" i="14"/>
  <c r="F15" i="14"/>
  <c r="E15" i="14"/>
  <c r="D15" i="14"/>
  <c r="C15" i="14"/>
  <c r="P14" i="14"/>
  <c r="O14" i="14"/>
  <c r="N14" i="14"/>
  <c r="M14" i="14"/>
  <c r="L14" i="14"/>
  <c r="K14" i="14"/>
  <c r="J14" i="14"/>
  <c r="I14" i="14"/>
  <c r="H14" i="14"/>
  <c r="G14" i="14"/>
  <c r="F14" i="14"/>
  <c r="E14" i="14"/>
  <c r="D14" i="14"/>
  <c r="C14" i="14"/>
  <c r="P13" i="14"/>
  <c r="O13" i="14"/>
  <c r="N13" i="14"/>
  <c r="M13" i="14"/>
  <c r="L13" i="14"/>
  <c r="K13" i="14"/>
  <c r="J13" i="14"/>
  <c r="I13" i="14"/>
  <c r="H13" i="14"/>
  <c r="G13" i="14"/>
  <c r="F13" i="14"/>
  <c r="E13" i="14"/>
  <c r="D13" i="14"/>
  <c r="C13" i="14"/>
  <c r="P12" i="14"/>
  <c r="O12" i="14"/>
  <c r="N12" i="14"/>
  <c r="M12" i="14"/>
  <c r="L12" i="14"/>
  <c r="K12" i="14"/>
  <c r="J12" i="14"/>
  <c r="I12" i="14"/>
  <c r="H12" i="14"/>
  <c r="G12" i="14"/>
  <c r="F12" i="14"/>
  <c r="E12" i="14"/>
  <c r="D12" i="14"/>
  <c r="C12" i="14"/>
  <c r="P11" i="14"/>
  <c r="O11" i="14"/>
  <c r="N11" i="14"/>
  <c r="M11" i="14"/>
  <c r="L11" i="14"/>
  <c r="K11" i="14"/>
  <c r="J11" i="14"/>
  <c r="I11" i="14"/>
  <c r="H11" i="14"/>
  <c r="G11" i="14"/>
  <c r="F11" i="14"/>
  <c r="E11" i="14"/>
  <c r="D11" i="14"/>
  <c r="Q93" i="3"/>
  <c r="P93" i="3"/>
  <c r="O93" i="3"/>
  <c r="N93" i="3"/>
  <c r="M93" i="3"/>
  <c r="L93" i="3"/>
  <c r="K93" i="3"/>
  <c r="J93" i="3"/>
  <c r="I93" i="3"/>
  <c r="H93" i="3"/>
  <c r="G93" i="3"/>
  <c r="F93" i="3"/>
  <c r="E93" i="3"/>
  <c r="D93" i="3"/>
  <c r="Q92" i="3"/>
  <c r="P92" i="3"/>
  <c r="O92" i="3"/>
  <c r="N92" i="3"/>
  <c r="M92" i="3"/>
  <c r="L92" i="3"/>
  <c r="K92" i="3"/>
  <c r="J92" i="3"/>
  <c r="I92" i="3"/>
  <c r="H92" i="3"/>
  <c r="G92" i="3"/>
  <c r="F92" i="3"/>
  <c r="E92" i="3"/>
  <c r="D92" i="3"/>
  <c r="Q91" i="3"/>
  <c r="P91" i="3"/>
  <c r="O91" i="3"/>
  <c r="N91" i="3"/>
  <c r="M91" i="3"/>
  <c r="L91" i="3"/>
  <c r="K91" i="3"/>
  <c r="J91" i="3"/>
  <c r="I91" i="3"/>
  <c r="H91" i="3"/>
  <c r="G91" i="3"/>
  <c r="F91" i="3"/>
  <c r="E91" i="3"/>
  <c r="D91" i="3"/>
  <c r="Q90" i="3"/>
  <c r="P90" i="3"/>
  <c r="O90" i="3"/>
  <c r="N90" i="3"/>
  <c r="M90" i="3"/>
  <c r="L90" i="3"/>
  <c r="K90" i="3"/>
  <c r="J90" i="3"/>
  <c r="I90" i="3"/>
  <c r="H90" i="3"/>
  <c r="G90" i="3"/>
  <c r="F90" i="3"/>
  <c r="E90" i="3"/>
  <c r="D90" i="3"/>
  <c r="Q89" i="3"/>
  <c r="P89" i="3"/>
  <c r="O89" i="3"/>
  <c r="N89" i="3"/>
  <c r="M89" i="3"/>
  <c r="L89" i="3"/>
  <c r="K89" i="3"/>
  <c r="J89" i="3"/>
  <c r="I89" i="3"/>
  <c r="H89" i="3"/>
  <c r="G89" i="3"/>
  <c r="F89" i="3"/>
  <c r="E89" i="3"/>
  <c r="D89" i="3"/>
  <c r="Q88" i="3"/>
  <c r="P88" i="3"/>
  <c r="O88" i="3"/>
  <c r="N88" i="3"/>
  <c r="M88" i="3"/>
  <c r="L88" i="3"/>
  <c r="K88" i="3"/>
  <c r="J88" i="3"/>
  <c r="I88" i="3"/>
  <c r="H88" i="3"/>
  <c r="G88" i="3"/>
  <c r="F88" i="3"/>
  <c r="E88" i="3"/>
  <c r="D88" i="3"/>
  <c r="Q87" i="3"/>
  <c r="P87" i="3"/>
  <c r="O87" i="3"/>
  <c r="N87" i="3"/>
  <c r="M87" i="3"/>
  <c r="L87" i="3"/>
  <c r="K87" i="3"/>
  <c r="J87" i="3"/>
  <c r="I87" i="3"/>
  <c r="H87" i="3"/>
  <c r="G87" i="3"/>
  <c r="F87" i="3"/>
  <c r="E87" i="3"/>
  <c r="D87" i="3"/>
  <c r="Q86" i="3"/>
  <c r="P86" i="3"/>
  <c r="O86" i="3"/>
  <c r="N86" i="3"/>
  <c r="M86" i="3"/>
  <c r="L86" i="3"/>
  <c r="K86" i="3"/>
  <c r="J86" i="3"/>
  <c r="I86" i="3"/>
  <c r="H86" i="3"/>
  <c r="G86" i="3"/>
  <c r="F86" i="3"/>
  <c r="E86" i="3"/>
  <c r="D86" i="3"/>
  <c r="Q85" i="3"/>
  <c r="P85" i="3"/>
  <c r="O85" i="3"/>
  <c r="N85" i="3"/>
  <c r="M85" i="3"/>
  <c r="L85" i="3"/>
  <c r="K85" i="3"/>
  <c r="J85" i="3"/>
  <c r="I85" i="3"/>
  <c r="H85" i="3"/>
  <c r="G85" i="3"/>
  <c r="F85" i="3"/>
  <c r="E85" i="3"/>
  <c r="D85" i="3"/>
  <c r="Q84" i="3"/>
  <c r="P84" i="3"/>
  <c r="O84" i="3"/>
  <c r="N84" i="3"/>
  <c r="M84" i="3"/>
  <c r="L84" i="3"/>
  <c r="K84" i="3"/>
  <c r="J84" i="3"/>
  <c r="I84" i="3"/>
  <c r="H84" i="3"/>
  <c r="G84" i="3"/>
  <c r="F84" i="3"/>
  <c r="E84" i="3"/>
  <c r="D84" i="3"/>
  <c r="Q83" i="3"/>
  <c r="P83" i="3"/>
  <c r="O83" i="3"/>
  <c r="N83" i="3"/>
  <c r="M83" i="3"/>
  <c r="L83" i="3"/>
  <c r="K83" i="3"/>
  <c r="J83" i="3"/>
  <c r="I83" i="3"/>
  <c r="H83" i="3"/>
  <c r="G83" i="3"/>
  <c r="F83" i="3"/>
  <c r="E83" i="3"/>
  <c r="D83" i="3"/>
  <c r="Q82" i="3"/>
  <c r="P82" i="3"/>
  <c r="O82" i="3"/>
  <c r="N82" i="3"/>
  <c r="M82" i="3"/>
  <c r="L82" i="3"/>
  <c r="K82" i="3"/>
  <c r="J82" i="3"/>
  <c r="I82" i="3"/>
  <c r="H82" i="3"/>
  <c r="G82" i="3"/>
  <c r="F82" i="3"/>
  <c r="E82" i="3"/>
  <c r="D82" i="3"/>
  <c r="Q81" i="3"/>
  <c r="P81" i="3"/>
  <c r="O81" i="3"/>
  <c r="N81" i="3"/>
  <c r="M81" i="3"/>
  <c r="L81" i="3"/>
  <c r="K81" i="3"/>
  <c r="J81" i="3"/>
  <c r="I81" i="3"/>
  <c r="H81" i="3"/>
  <c r="G81" i="3"/>
  <c r="F81" i="3"/>
  <c r="E81" i="3"/>
  <c r="D81" i="3"/>
  <c r="Q80" i="3"/>
  <c r="P80" i="3"/>
  <c r="O80" i="3"/>
  <c r="N80" i="3"/>
  <c r="M80" i="3"/>
  <c r="L80" i="3"/>
  <c r="K80" i="3"/>
  <c r="J80" i="3"/>
  <c r="I80" i="3"/>
  <c r="H80" i="3"/>
  <c r="G80" i="3"/>
  <c r="F80" i="3"/>
  <c r="E80" i="3"/>
  <c r="D80" i="3"/>
  <c r="Q79" i="3"/>
  <c r="P79" i="3"/>
  <c r="O79" i="3"/>
  <c r="N79" i="3"/>
  <c r="M79" i="3"/>
  <c r="L79" i="3"/>
  <c r="K79" i="3"/>
  <c r="J79" i="3"/>
  <c r="I79" i="3"/>
  <c r="H79" i="3"/>
  <c r="G79" i="3"/>
  <c r="F79" i="3"/>
  <c r="E79" i="3"/>
  <c r="D79" i="3"/>
  <c r="Q78" i="3"/>
  <c r="P78" i="3"/>
  <c r="O78" i="3"/>
  <c r="N78" i="3"/>
  <c r="M78" i="3"/>
  <c r="L78" i="3"/>
  <c r="K78" i="3"/>
  <c r="J78" i="3"/>
  <c r="I78" i="3"/>
  <c r="H78" i="3"/>
  <c r="G78" i="3"/>
  <c r="F78" i="3"/>
  <c r="E78" i="3"/>
  <c r="D78" i="3"/>
  <c r="Q77" i="3"/>
  <c r="P77" i="3"/>
  <c r="O77" i="3"/>
  <c r="N77" i="3"/>
  <c r="M77" i="3"/>
  <c r="L77" i="3"/>
  <c r="K77" i="3"/>
  <c r="J77" i="3"/>
  <c r="I77" i="3"/>
  <c r="H77" i="3"/>
  <c r="G77" i="3"/>
  <c r="F77" i="3"/>
  <c r="E77" i="3"/>
  <c r="D77" i="3"/>
  <c r="Q76" i="3"/>
  <c r="P76" i="3"/>
  <c r="O76" i="3"/>
  <c r="N76" i="3"/>
  <c r="M76" i="3"/>
  <c r="L76" i="3"/>
  <c r="K76" i="3"/>
  <c r="J76" i="3"/>
  <c r="I76" i="3"/>
  <c r="H76" i="3"/>
  <c r="G76" i="3"/>
  <c r="F76" i="3"/>
  <c r="E76" i="3"/>
  <c r="D76" i="3"/>
  <c r="Q75" i="3"/>
  <c r="P75" i="3"/>
  <c r="O75" i="3"/>
  <c r="N75" i="3"/>
  <c r="M75" i="3"/>
  <c r="L75" i="3"/>
  <c r="K75" i="3"/>
  <c r="J75" i="3"/>
  <c r="I75" i="3"/>
  <c r="H75" i="3"/>
  <c r="G75" i="3"/>
  <c r="F75" i="3"/>
  <c r="E75" i="3"/>
  <c r="D75" i="3"/>
  <c r="Q74" i="3"/>
  <c r="P74" i="3"/>
  <c r="O74" i="3"/>
  <c r="N74" i="3"/>
  <c r="M74" i="3"/>
  <c r="L74" i="3"/>
  <c r="K74" i="3"/>
  <c r="J74" i="3"/>
  <c r="I74" i="3"/>
  <c r="H74" i="3"/>
  <c r="G74" i="3"/>
  <c r="F74" i="3"/>
  <c r="E74" i="3"/>
  <c r="D74" i="3"/>
  <c r="Q73" i="3"/>
  <c r="P73" i="3"/>
  <c r="O73" i="3"/>
  <c r="N73" i="3"/>
  <c r="M73" i="3"/>
  <c r="L73" i="3"/>
  <c r="K73" i="3"/>
  <c r="J73" i="3"/>
  <c r="I73" i="3"/>
  <c r="H73" i="3"/>
  <c r="G73" i="3"/>
  <c r="F73" i="3"/>
  <c r="E73" i="3"/>
  <c r="D73" i="3"/>
  <c r="Q72" i="3"/>
  <c r="P72" i="3"/>
  <c r="O72" i="3"/>
  <c r="N72" i="3"/>
  <c r="M72" i="3"/>
  <c r="L72" i="3"/>
  <c r="K72" i="3"/>
  <c r="J72" i="3"/>
  <c r="I72" i="3"/>
  <c r="H72" i="3"/>
  <c r="G72" i="3"/>
  <c r="F72" i="3"/>
  <c r="E72" i="3"/>
  <c r="Q67" i="3"/>
  <c r="P67" i="3"/>
  <c r="O67" i="3"/>
  <c r="N67" i="3"/>
  <c r="M67" i="3"/>
  <c r="L67" i="3"/>
  <c r="K67" i="3"/>
  <c r="J67" i="3"/>
  <c r="I67" i="3"/>
  <c r="H67" i="3"/>
  <c r="G67" i="3"/>
  <c r="F67" i="3"/>
  <c r="E67" i="3"/>
  <c r="D67" i="3"/>
  <c r="Q66" i="3"/>
  <c r="O66" i="3"/>
  <c r="N66" i="3"/>
  <c r="M66" i="3"/>
  <c r="L66" i="3"/>
  <c r="J66" i="3"/>
  <c r="I66" i="3"/>
  <c r="H66" i="3"/>
  <c r="G66" i="3"/>
  <c r="F66" i="3"/>
  <c r="E66" i="3"/>
  <c r="D66" i="3"/>
  <c r="O65" i="3"/>
  <c r="N65" i="3"/>
  <c r="M65" i="3"/>
  <c r="L65" i="3"/>
  <c r="J65" i="3"/>
  <c r="I65" i="3"/>
  <c r="H65" i="3"/>
  <c r="G65" i="3"/>
  <c r="F65" i="3"/>
  <c r="E65" i="3"/>
  <c r="D65" i="3"/>
  <c r="Q64" i="3"/>
  <c r="P64" i="3"/>
  <c r="O64" i="3"/>
  <c r="N64" i="3"/>
  <c r="M64" i="3"/>
  <c r="L64" i="3"/>
  <c r="K64" i="3"/>
  <c r="J64" i="3"/>
  <c r="I64" i="3"/>
  <c r="H64" i="3"/>
  <c r="G64" i="3"/>
  <c r="F64" i="3"/>
  <c r="E64" i="3"/>
  <c r="D64" i="3"/>
  <c r="Q63" i="3"/>
  <c r="P63" i="3"/>
  <c r="O63" i="3"/>
  <c r="N63" i="3"/>
  <c r="M63" i="3"/>
  <c r="L63" i="3"/>
  <c r="K63" i="3"/>
  <c r="J63" i="3"/>
  <c r="I63" i="3"/>
  <c r="H63" i="3"/>
  <c r="G63" i="3"/>
  <c r="F63" i="3"/>
  <c r="E63" i="3"/>
  <c r="D63" i="3"/>
  <c r="Q62" i="3"/>
  <c r="P62" i="3"/>
  <c r="O62" i="3"/>
  <c r="N62" i="3"/>
  <c r="M62" i="3"/>
  <c r="L62" i="3"/>
  <c r="K62" i="3"/>
  <c r="J62" i="3"/>
  <c r="I62" i="3"/>
  <c r="H62" i="3"/>
  <c r="G62" i="3"/>
  <c r="F62" i="3"/>
  <c r="E62" i="3"/>
  <c r="D62" i="3"/>
  <c r="Q61" i="3"/>
  <c r="P61" i="3"/>
  <c r="O61" i="3"/>
  <c r="N61" i="3"/>
  <c r="M61" i="3"/>
  <c r="L61" i="3"/>
  <c r="K61" i="3"/>
  <c r="J61" i="3"/>
  <c r="I61" i="3"/>
  <c r="H61" i="3"/>
  <c r="G61" i="3"/>
  <c r="F61" i="3"/>
  <c r="E61" i="3"/>
  <c r="D61" i="3"/>
  <c r="Q60" i="3"/>
  <c r="P60" i="3"/>
  <c r="O60" i="3"/>
  <c r="N60" i="3"/>
  <c r="M60" i="3"/>
  <c r="L60" i="3"/>
  <c r="K60" i="3"/>
  <c r="J60" i="3"/>
  <c r="I60" i="3"/>
  <c r="H60" i="3"/>
  <c r="G60" i="3"/>
  <c r="F60" i="3"/>
  <c r="E60" i="3"/>
  <c r="D60" i="3"/>
  <c r="Q59" i="3"/>
  <c r="P59" i="3"/>
  <c r="O59" i="3"/>
  <c r="N59" i="3"/>
  <c r="M59" i="3"/>
  <c r="L59" i="3"/>
  <c r="K59" i="3"/>
  <c r="J59" i="3"/>
  <c r="I59" i="3"/>
  <c r="H59" i="3"/>
  <c r="G59" i="3"/>
  <c r="F59" i="3"/>
  <c r="E59" i="3"/>
  <c r="D59" i="3"/>
  <c r="Q58" i="3"/>
  <c r="P58" i="3"/>
  <c r="O58" i="3"/>
  <c r="N58" i="3"/>
  <c r="M58" i="3"/>
  <c r="L58" i="3"/>
  <c r="K58" i="3"/>
  <c r="J58" i="3"/>
  <c r="I58" i="3"/>
  <c r="H58" i="3"/>
  <c r="G58" i="3"/>
  <c r="F58" i="3"/>
  <c r="E58" i="3"/>
  <c r="D58" i="3"/>
  <c r="Q57" i="3"/>
  <c r="P57" i="3"/>
  <c r="O57" i="3"/>
  <c r="N57" i="3"/>
  <c r="M57" i="3"/>
  <c r="L57" i="3"/>
  <c r="K57" i="3"/>
  <c r="J57" i="3"/>
  <c r="I57" i="3"/>
  <c r="H57" i="3"/>
  <c r="G57" i="3"/>
  <c r="F57" i="3"/>
  <c r="E57" i="3"/>
  <c r="D57" i="3"/>
  <c r="O56" i="3"/>
  <c r="N56" i="3"/>
  <c r="M56" i="3"/>
  <c r="L56" i="3"/>
  <c r="K56" i="3"/>
  <c r="J56" i="3"/>
  <c r="I56" i="3"/>
  <c r="H56" i="3"/>
  <c r="G56" i="3"/>
  <c r="F56" i="3"/>
  <c r="E56" i="3"/>
  <c r="D56" i="3"/>
  <c r="Q55" i="3"/>
  <c r="P55" i="3"/>
  <c r="O55" i="3"/>
  <c r="N55" i="3"/>
  <c r="M55" i="3"/>
  <c r="L55" i="3"/>
  <c r="K55" i="3"/>
  <c r="J55" i="3"/>
  <c r="I55" i="3"/>
  <c r="H55" i="3"/>
  <c r="G55" i="3"/>
  <c r="F55" i="3"/>
  <c r="E55" i="3"/>
  <c r="D55" i="3"/>
  <c r="Q54" i="3"/>
  <c r="P54" i="3"/>
  <c r="O54" i="3"/>
  <c r="N54" i="3"/>
  <c r="M54" i="3"/>
  <c r="L54" i="3"/>
  <c r="K54" i="3"/>
  <c r="J54" i="3"/>
  <c r="I54" i="3"/>
  <c r="H54" i="3"/>
  <c r="G54" i="3"/>
  <c r="F54" i="3"/>
  <c r="E54" i="3"/>
  <c r="D54" i="3"/>
  <c r="Q53" i="3"/>
  <c r="P53" i="3"/>
  <c r="O53" i="3"/>
  <c r="N53" i="3"/>
  <c r="M53" i="3"/>
  <c r="L53" i="3"/>
  <c r="K53" i="3"/>
  <c r="J53" i="3"/>
  <c r="I53" i="3"/>
  <c r="H53" i="3"/>
  <c r="G53" i="3"/>
  <c r="F53" i="3"/>
  <c r="E53" i="3"/>
  <c r="D53" i="3"/>
  <c r="Q52" i="3"/>
  <c r="P52" i="3"/>
  <c r="O52" i="3"/>
  <c r="N52" i="3"/>
  <c r="M52" i="3"/>
  <c r="L52" i="3"/>
  <c r="K52" i="3"/>
  <c r="J52" i="3"/>
  <c r="I52" i="3"/>
  <c r="H52" i="3"/>
  <c r="G52" i="3"/>
  <c r="F52" i="3"/>
  <c r="E52" i="3"/>
  <c r="D52" i="3"/>
  <c r="Q51" i="3"/>
  <c r="P51" i="3"/>
  <c r="O51" i="3"/>
  <c r="N51" i="3"/>
  <c r="M51" i="3"/>
  <c r="L51" i="3"/>
  <c r="K51" i="3"/>
  <c r="J51" i="3"/>
  <c r="I51" i="3"/>
  <c r="H51" i="3"/>
  <c r="G51" i="3"/>
  <c r="F51" i="3"/>
  <c r="E51" i="3"/>
  <c r="D51" i="3"/>
  <c r="Q50" i="3"/>
  <c r="P50" i="3"/>
  <c r="O50" i="3"/>
  <c r="N50" i="3"/>
  <c r="M50" i="3"/>
  <c r="L50" i="3"/>
  <c r="K50" i="3"/>
  <c r="J50" i="3"/>
  <c r="I50" i="3"/>
  <c r="H50" i="3"/>
  <c r="G50" i="3"/>
  <c r="F50" i="3"/>
  <c r="E50" i="3"/>
  <c r="D50" i="3"/>
  <c r="Q49" i="3"/>
  <c r="P49" i="3"/>
  <c r="O49" i="3"/>
  <c r="N49" i="3"/>
  <c r="M49" i="3"/>
  <c r="L49" i="3"/>
  <c r="K49" i="3"/>
  <c r="J49" i="3"/>
  <c r="I49" i="3"/>
  <c r="H49" i="3"/>
  <c r="G49" i="3"/>
  <c r="F49" i="3"/>
  <c r="E49" i="3"/>
  <c r="D49" i="3"/>
  <c r="Q48" i="3"/>
  <c r="P48" i="3"/>
  <c r="O48" i="3"/>
  <c r="N48" i="3"/>
  <c r="M48" i="3"/>
  <c r="L48" i="3"/>
  <c r="K48" i="3"/>
  <c r="J48" i="3"/>
  <c r="I48" i="3"/>
  <c r="H48" i="3"/>
  <c r="G48" i="3"/>
  <c r="F48" i="3"/>
  <c r="E48" i="3"/>
  <c r="D48" i="3"/>
  <c r="Q47" i="3"/>
  <c r="P47" i="3"/>
  <c r="O47" i="3"/>
  <c r="N47" i="3"/>
  <c r="M47" i="3"/>
  <c r="L47" i="3"/>
  <c r="K47" i="3"/>
  <c r="J47" i="3"/>
  <c r="I47" i="3"/>
  <c r="H47" i="3"/>
  <c r="G47" i="3"/>
  <c r="F47" i="3"/>
  <c r="E47" i="3"/>
  <c r="D47" i="3"/>
  <c r="Q46" i="3"/>
  <c r="P46" i="3"/>
  <c r="O46" i="3"/>
  <c r="N46" i="3"/>
  <c r="M46" i="3"/>
  <c r="L46" i="3"/>
  <c r="K46" i="3"/>
  <c r="J46" i="3"/>
  <c r="I46" i="3"/>
  <c r="H46" i="3"/>
  <c r="G46" i="3"/>
  <c r="F46" i="3"/>
  <c r="E46" i="3"/>
  <c r="D72" i="3" l="1"/>
  <c r="D46" i="3"/>
  <c r="P30" i="3"/>
  <c r="O30" i="3"/>
  <c r="N30" i="3"/>
  <c r="M30" i="3"/>
  <c r="L30" i="3"/>
  <c r="K30" i="3"/>
  <c r="J30" i="3"/>
  <c r="I30" i="3"/>
  <c r="H30" i="3"/>
  <c r="G30" i="3"/>
  <c r="F30" i="3"/>
  <c r="E30" i="3"/>
  <c r="D30" i="3"/>
  <c r="P29" i="3"/>
  <c r="O29" i="3"/>
  <c r="N29" i="3"/>
  <c r="M29" i="3"/>
  <c r="L29" i="3"/>
  <c r="K29" i="3"/>
  <c r="J29" i="3"/>
  <c r="I29" i="3"/>
  <c r="H29" i="3"/>
  <c r="G29" i="3"/>
  <c r="F29" i="3"/>
  <c r="E29" i="3"/>
  <c r="D29" i="3"/>
  <c r="P28" i="3"/>
  <c r="O28" i="3"/>
  <c r="N28" i="3"/>
  <c r="M28" i="3"/>
  <c r="L28" i="3"/>
  <c r="K28" i="3"/>
  <c r="J28" i="3"/>
  <c r="I28" i="3"/>
  <c r="H28" i="3"/>
  <c r="G28" i="3"/>
  <c r="F28" i="3"/>
  <c r="E28" i="3"/>
  <c r="D28" i="3"/>
  <c r="P27" i="3"/>
  <c r="O27" i="3"/>
  <c r="N27" i="3"/>
  <c r="M27" i="3"/>
  <c r="L27" i="3"/>
  <c r="K27" i="3"/>
  <c r="J27" i="3"/>
  <c r="I27" i="3"/>
  <c r="H27" i="3"/>
  <c r="G27" i="3"/>
  <c r="F27" i="3"/>
  <c r="E27" i="3"/>
  <c r="D27" i="3"/>
  <c r="P26" i="3"/>
  <c r="O26" i="3"/>
  <c r="N26" i="3"/>
  <c r="M26" i="3"/>
  <c r="L26" i="3"/>
  <c r="K26" i="3"/>
  <c r="J26" i="3"/>
  <c r="I26" i="3"/>
  <c r="H26" i="3"/>
  <c r="G26" i="3"/>
  <c r="F26" i="3"/>
  <c r="E26" i="3"/>
  <c r="D26" i="3"/>
  <c r="P25" i="3"/>
  <c r="O25" i="3"/>
  <c r="N25" i="3"/>
  <c r="M25" i="3"/>
  <c r="L25" i="3"/>
  <c r="K25" i="3"/>
  <c r="J25" i="3"/>
  <c r="I25" i="3"/>
  <c r="H25" i="3"/>
  <c r="G25" i="3"/>
  <c r="F25" i="3"/>
  <c r="E25" i="3"/>
  <c r="D25" i="3"/>
  <c r="P24" i="3"/>
  <c r="O24" i="3"/>
  <c r="N24" i="3"/>
  <c r="M24" i="3"/>
  <c r="L24" i="3"/>
  <c r="K24" i="3"/>
  <c r="J24" i="3"/>
  <c r="I24" i="3"/>
  <c r="H24" i="3"/>
  <c r="G24" i="3"/>
  <c r="F24" i="3"/>
  <c r="E24" i="3"/>
  <c r="D24" i="3"/>
  <c r="P23" i="3"/>
  <c r="O23" i="3"/>
  <c r="N23" i="3"/>
  <c r="M23" i="3"/>
  <c r="L23" i="3"/>
  <c r="K23" i="3"/>
  <c r="J23" i="3"/>
  <c r="I23" i="3"/>
  <c r="H23" i="3"/>
  <c r="G23" i="3"/>
  <c r="F23" i="3"/>
  <c r="E23" i="3"/>
  <c r="D23" i="3"/>
  <c r="P22" i="3"/>
  <c r="O22" i="3"/>
  <c r="N22" i="3"/>
  <c r="M22" i="3"/>
  <c r="L22" i="3"/>
  <c r="K22" i="3"/>
  <c r="J22" i="3"/>
  <c r="I22" i="3"/>
  <c r="H22" i="3"/>
  <c r="G22" i="3"/>
  <c r="F22" i="3"/>
  <c r="E22" i="3"/>
  <c r="D22" i="3"/>
  <c r="P21" i="3"/>
  <c r="O21" i="3"/>
  <c r="N21" i="3"/>
  <c r="M21" i="3"/>
  <c r="L21" i="3"/>
  <c r="K21" i="3"/>
  <c r="J21" i="3"/>
  <c r="I21" i="3"/>
  <c r="H21" i="3"/>
  <c r="G21" i="3"/>
  <c r="F21" i="3"/>
  <c r="E21" i="3"/>
  <c r="D21" i="3"/>
  <c r="P20" i="3"/>
  <c r="O20" i="3"/>
  <c r="N20" i="3"/>
  <c r="M20" i="3"/>
  <c r="L20" i="3"/>
  <c r="K20" i="3"/>
  <c r="J20" i="3"/>
  <c r="I20" i="3"/>
  <c r="H20" i="3"/>
  <c r="G20" i="3"/>
  <c r="F20" i="3"/>
  <c r="E20" i="3"/>
  <c r="D20" i="3"/>
  <c r="P19" i="3"/>
  <c r="O19" i="3"/>
  <c r="N19" i="3"/>
  <c r="M19" i="3"/>
  <c r="L19" i="3"/>
  <c r="K19" i="3"/>
  <c r="J19" i="3"/>
  <c r="I19" i="3"/>
  <c r="H19" i="3"/>
  <c r="G19" i="3"/>
  <c r="F19" i="3"/>
  <c r="E19" i="3"/>
  <c r="D19" i="3"/>
  <c r="P18" i="3"/>
  <c r="O18" i="3"/>
  <c r="N18" i="3"/>
  <c r="M18" i="3"/>
  <c r="L18" i="3"/>
  <c r="K18" i="3"/>
  <c r="J18" i="3"/>
  <c r="I18" i="3"/>
  <c r="H18" i="3"/>
  <c r="G18" i="3"/>
  <c r="F18" i="3"/>
  <c r="E18" i="3"/>
  <c r="D18" i="3"/>
  <c r="P17" i="3"/>
  <c r="O17" i="3"/>
  <c r="N17" i="3"/>
  <c r="M17" i="3"/>
  <c r="L17" i="3"/>
  <c r="K17" i="3"/>
  <c r="J17" i="3"/>
  <c r="I17" i="3"/>
  <c r="H17" i="3"/>
  <c r="G17" i="3"/>
  <c r="F17" i="3"/>
  <c r="E17" i="3"/>
  <c r="D17" i="3"/>
  <c r="P16" i="3"/>
  <c r="O16" i="3"/>
  <c r="N16" i="3"/>
  <c r="M16" i="3"/>
  <c r="L16" i="3"/>
  <c r="K16" i="3"/>
  <c r="J16" i="3"/>
  <c r="I16" i="3"/>
  <c r="H16" i="3"/>
  <c r="G16" i="3"/>
  <c r="F16" i="3"/>
  <c r="E16" i="3"/>
  <c r="D16" i="3"/>
  <c r="P15" i="3"/>
  <c r="O15" i="3"/>
  <c r="N15" i="3"/>
  <c r="M15" i="3"/>
  <c r="L15" i="3"/>
  <c r="K15" i="3"/>
  <c r="J15" i="3"/>
  <c r="I15" i="3"/>
  <c r="H15" i="3"/>
  <c r="G15" i="3"/>
  <c r="F15" i="3"/>
  <c r="E15" i="3"/>
  <c r="D15" i="3"/>
  <c r="P14" i="3"/>
  <c r="O14" i="3"/>
  <c r="N14" i="3"/>
  <c r="M14" i="3"/>
  <c r="L14" i="3"/>
  <c r="K14" i="3"/>
  <c r="J14" i="3"/>
  <c r="I14" i="3"/>
  <c r="H14" i="3"/>
  <c r="G14" i="3"/>
  <c r="F14" i="3"/>
  <c r="E14" i="3"/>
  <c r="D14" i="3"/>
  <c r="P13" i="3"/>
  <c r="O13" i="3"/>
  <c r="N13" i="3"/>
  <c r="M13" i="3"/>
  <c r="L13" i="3"/>
  <c r="K13" i="3"/>
  <c r="J13" i="3"/>
  <c r="I13" i="3"/>
  <c r="H13" i="3"/>
  <c r="G13" i="3"/>
  <c r="F13" i="3"/>
  <c r="E13" i="3"/>
  <c r="D13" i="3"/>
  <c r="P12" i="3"/>
  <c r="O12" i="3"/>
  <c r="N12" i="3"/>
  <c r="M12" i="3"/>
  <c r="L12" i="3"/>
  <c r="K12" i="3"/>
  <c r="J12" i="3"/>
  <c r="I12" i="3"/>
  <c r="H12" i="3"/>
  <c r="G12" i="3"/>
  <c r="F12" i="3"/>
  <c r="E12" i="3"/>
  <c r="D12" i="3"/>
  <c r="P58" i="16"/>
  <c r="O58" i="16"/>
  <c r="N58" i="16"/>
  <c r="M58" i="16"/>
  <c r="L58" i="16"/>
  <c r="K58" i="16"/>
  <c r="J58" i="16"/>
  <c r="I58" i="16"/>
  <c r="H58" i="16"/>
  <c r="G58" i="16"/>
  <c r="F58" i="16"/>
  <c r="E58" i="16"/>
  <c r="D58" i="16"/>
  <c r="C58" i="16"/>
  <c r="P57" i="16"/>
  <c r="O57" i="16"/>
  <c r="N57" i="16"/>
  <c r="M57" i="16"/>
  <c r="L57" i="16"/>
  <c r="K57" i="16"/>
  <c r="J57" i="16"/>
  <c r="I57" i="16"/>
  <c r="H57" i="16"/>
  <c r="G57" i="16"/>
  <c r="F57" i="16"/>
  <c r="E57" i="16"/>
  <c r="D57" i="16"/>
  <c r="C57" i="16"/>
  <c r="P56" i="16"/>
  <c r="O56" i="16"/>
  <c r="N56" i="16"/>
  <c r="M56" i="16"/>
  <c r="L56" i="16"/>
  <c r="K56" i="16"/>
  <c r="J56" i="16"/>
  <c r="I56" i="16"/>
  <c r="H56" i="16"/>
  <c r="G56" i="16"/>
  <c r="F56" i="16"/>
  <c r="E56" i="16"/>
  <c r="D56" i="16"/>
  <c r="C56" i="16"/>
  <c r="P55" i="16"/>
  <c r="O55" i="16"/>
  <c r="N55" i="16"/>
  <c r="M55" i="16"/>
  <c r="L55" i="16"/>
  <c r="K55" i="16"/>
  <c r="J55" i="16"/>
  <c r="I55" i="16"/>
  <c r="H55" i="16"/>
  <c r="G55" i="16"/>
  <c r="F55" i="16"/>
  <c r="E55" i="16"/>
  <c r="D55" i="16"/>
  <c r="C55" i="16"/>
  <c r="P54" i="16"/>
  <c r="O54" i="16"/>
  <c r="N54" i="16"/>
  <c r="M54" i="16"/>
  <c r="L54" i="16"/>
  <c r="K54" i="16"/>
  <c r="J54" i="16"/>
  <c r="I54" i="16"/>
  <c r="H54" i="16"/>
  <c r="G54" i="16"/>
  <c r="F54" i="16"/>
  <c r="E54" i="16"/>
  <c r="D54" i="16"/>
  <c r="C54" i="16"/>
  <c r="P53" i="16"/>
  <c r="O53" i="16"/>
  <c r="N53" i="16"/>
  <c r="M53" i="16"/>
  <c r="L53" i="16"/>
  <c r="K53" i="16"/>
  <c r="J53" i="16"/>
  <c r="I53" i="16"/>
  <c r="H53" i="16"/>
  <c r="G53" i="16"/>
  <c r="F53" i="16"/>
  <c r="E53" i="16"/>
  <c r="D53" i="16"/>
  <c r="C53" i="16"/>
  <c r="P52" i="16"/>
  <c r="O52" i="16"/>
  <c r="N52" i="16"/>
  <c r="M52" i="16"/>
  <c r="L52" i="16"/>
  <c r="K52" i="16"/>
  <c r="J52" i="16"/>
  <c r="I52" i="16"/>
  <c r="H52" i="16"/>
  <c r="G52" i="16"/>
  <c r="F52" i="16"/>
  <c r="E52" i="16"/>
  <c r="D52" i="16"/>
  <c r="C52" i="16"/>
  <c r="P51" i="16"/>
  <c r="O51" i="16"/>
  <c r="N51" i="16"/>
  <c r="M51" i="16"/>
  <c r="L51" i="16"/>
  <c r="K51" i="16"/>
  <c r="J51" i="16"/>
  <c r="I51" i="16"/>
  <c r="H51" i="16"/>
  <c r="G51" i="16"/>
  <c r="F51" i="16"/>
  <c r="E51" i="16"/>
  <c r="D51" i="16"/>
  <c r="C51" i="16"/>
  <c r="P50" i="16"/>
  <c r="O50" i="16"/>
  <c r="N50" i="16"/>
  <c r="M50" i="16"/>
  <c r="L50" i="16"/>
  <c r="K50" i="16"/>
  <c r="J50" i="16"/>
  <c r="I50" i="16"/>
  <c r="H50" i="16"/>
  <c r="G50" i="16"/>
  <c r="F50" i="16"/>
  <c r="E50" i="16"/>
  <c r="D50" i="16"/>
  <c r="C50" i="16"/>
  <c r="P49" i="16"/>
  <c r="O49" i="16"/>
  <c r="N49" i="16"/>
  <c r="M49" i="16"/>
  <c r="L49" i="16"/>
  <c r="K49" i="16"/>
  <c r="J49" i="16"/>
  <c r="I49" i="16"/>
  <c r="H49" i="16"/>
  <c r="G49" i="16"/>
  <c r="F49" i="16"/>
  <c r="E49" i="16"/>
  <c r="D49" i="16"/>
  <c r="C49" i="16"/>
  <c r="P48" i="16"/>
  <c r="O48" i="16"/>
  <c r="N48" i="16"/>
  <c r="M48" i="16"/>
  <c r="L48" i="16"/>
  <c r="K48" i="16"/>
  <c r="J48" i="16"/>
  <c r="I48" i="16"/>
  <c r="H48" i="16"/>
  <c r="G48" i="16"/>
  <c r="F48" i="16"/>
  <c r="E48" i="16"/>
  <c r="D48" i="16"/>
  <c r="C48" i="16"/>
  <c r="P47" i="16"/>
  <c r="O47" i="16"/>
  <c r="N47" i="16"/>
  <c r="M47" i="16"/>
  <c r="L47" i="16"/>
  <c r="K47" i="16"/>
  <c r="J47" i="16"/>
  <c r="I47" i="16"/>
  <c r="H47" i="16"/>
  <c r="G47" i="16"/>
  <c r="F47" i="16"/>
  <c r="E47" i="16"/>
  <c r="D47" i="16"/>
  <c r="C47" i="16"/>
  <c r="P46" i="16"/>
  <c r="O46" i="16"/>
  <c r="N46" i="16"/>
  <c r="M46" i="16"/>
  <c r="L46" i="16"/>
  <c r="K46" i="16"/>
  <c r="J46" i="16"/>
  <c r="I46" i="16"/>
  <c r="H46" i="16"/>
  <c r="G46" i="16"/>
  <c r="F46" i="16"/>
  <c r="E46" i="16"/>
  <c r="D46" i="16"/>
  <c r="C46" i="16"/>
  <c r="P45" i="16"/>
  <c r="O45" i="16"/>
  <c r="N45" i="16"/>
  <c r="M45" i="16"/>
  <c r="L45" i="16"/>
  <c r="K45" i="16"/>
  <c r="J45" i="16"/>
  <c r="I45" i="16"/>
  <c r="H45" i="16"/>
  <c r="G45" i="16"/>
  <c r="F45" i="16"/>
  <c r="E45" i="16"/>
  <c r="D45" i="16"/>
  <c r="C45" i="16"/>
  <c r="P44" i="16"/>
  <c r="O44" i="16"/>
  <c r="N44" i="16"/>
  <c r="M44" i="16"/>
  <c r="L44" i="16"/>
  <c r="K44" i="16"/>
  <c r="J44" i="16"/>
  <c r="I44" i="16"/>
  <c r="H44" i="16"/>
  <c r="G44" i="16"/>
  <c r="F44" i="16"/>
  <c r="E44" i="16"/>
  <c r="D44" i="16"/>
  <c r="C44" i="16"/>
  <c r="P43" i="16"/>
  <c r="O43" i="16"/>
  <c r="N43" i="16"/>
  <c r="M43" i="16"/>
  <c r="L43" i="16"/>
  <c r="K43" i="16"/>
  <c r="J43" i="16"/>
  <c r="I43" i="16"/>
  <c r="H43" i="16"/>
  <c r="G43" i="16"/>
  <c r="F43" i="16"/>
  <c r="E43" i="16"/>
  <c r="D43" i="16"/>
  <c r="C43" i="16"/>
  <c r="P42" i="16"/>
  <c r="O42" i="16"/>
  <c r="N42" i="16"/>
  <c r="M42" i="16"/>
  <c r="L42" i="16"/>
  <c r="K42" i="16"/>
  <c r="J42" i="16"/>
  <c r="I42" i="16"/>
  <c r="H42" i="16"/>
  <c r="G42" i="16"/>
  <c r="F42" i="16"/>
  <c r="E42" i="16"/>
  <c r="D42" i="16"/>
  <c r="C42" i="16"/>
  <c r="P41" i="16"/>
  <c r="O41" i="16"/>
  <c r="N41" i="16"/>
  <c r="M41" i="16"/>
  <c r="L41" i="16"/>
  <c r="K41" i="16"/>
  <c r="J41" i="16"/>
  <c r="I41" i="16"/>
  <c r="H41" i="16"/>
  <c r="G41" i="16"/>
  <c r="F41" i="16"/>
  <c r="E41" i="16"/>
  <c r="D41" i="16"/>
  <c r="C41" i="16"/>
  <c r="P40" i="16"/>
  <c r="O40" i="16"/>
  <c r="N40" i="16"/>
  <c r="M40" i="16"/>
  <c r="L40" i="16"/>
  <c r="K40" i="16"/>
  <c r="J40" i="16"/>
  <c r="I40" i="16"/>
  <c r="H40" i="16"/>
  <c r="G40" i="16"/>
  <c r="F40" i="16"/>
  <c r="E40" i="16"/>
  <c r="D40" i="16"/>
  <c r="C40" i="16"/>
  <c r="P39" i="16"/>
  <c r="O39" i="16"/>
  <c r="N39" i="16"/>
  <c r="M39" i="16"/>
  <c r="L39" i="16"/>
  <c r="K39" i="16"/>
  <c r="J39" i="16"/>
  <c r="I39" i="16"/>
  <c r="H39" i="16"/>
  <c r="G39" i="16"/>
  <c r="F39" i="16"/>
  <c r="E39" i="16"/>
  <c r="D39" i="16"/>
  <c r="C39" i="16"/>
  <c r="P38" i="16"/>
  <c r="O38" i="16"/>
  <c r="N38" i="16"/>
  <c r="M38" i="16"/>
  <c r="L38" i="16"/>
  <c r="K38" i="16"/>
  <c r="J38" i="16"/>
  <c r="I38" i="16"/>
  <c r="H38" i="16"/>
  <c r="G38" i="16"/>
  <c r="F38" i="16"/>
  <c r="E38" i="16"/>
  <c r="D38" i="16"/>
  <c r="C38" i="16"/>
  <c r="P37" i="16"/>
  <c r="O37" i="16"/>
  <c r="N37" i="16"/>
  <c r="M37" i="16"/>
  <c r="L37" i="16"/>
  <c r="K37" i="16"/>
  <c r="J37" i="16"/>
  <c r="I37" i="16"/>
  <c r="H37" i="16"/>
  <c r="G37" i="16"/>
  <c r="F37" i="16"/>
  <c r="E37" i="16"/>
  <c r="D37" i="16"/>
  <c r="C37" i="16"/>
  <c r="P32" i="16"/>
  <c r="O32" i="16"/>
  <c r="N32" i="16"/>
  <c r="M32" i="16"/>
  <c r="L32" i="16"/>
  <c r="K32" i="16"/>
  <c r="J32" i="16"/>
  <c r="I32" i="16"/>
  <c r="H32" i="16"/>
  <c r="G32" i="16"/>
  <c r="F32" i="16"/>
  <c r="E32" i="16"/>
  <c r="D32" i="16"/>
  <c r="C32" i="16"/>
  <c r="P31" i="16"/>
  <c r="O31" i="16"/>
  <c r="N31" i="16"/>
  <c r="M31" i="16"/>
  <c r="L31" i="16"/>
  <c r="K31" i="16"/>
  <c r="J31" i="16"/>
  <c r="I31" i="16"/>
  <c r="H31" i="16"/>
  <c r="G31" i="16"/>
  <c r="F31" i="16"/>
  <c r="E31" i="16"/>
  <c r="D31" i="16"/>
  <c r="C31" i="16"/>
  <c r="P30" i="16"/>
  <c r="O30" i="16"/>
  <c r="N30" i="16"/>
  <c r="M30" i="16"/>
  <c r="L30" i="16"/>
  <c r="K30" i="16"/>
  <c r="J30" i="16"/>
  <c r="I30" i="16"/>
  <c r="H30" i="16"/>
  <c r="G30" i="16"/>
  <c r="F30" i="16"/>
  <c r="E30" i="16"/>
  <c r="D30" i="16"/>
  <c r="C30" i="16"/>
  <c r="P29" i="16"/>
  <c r="O29" i="16"/>
  <c r="N29" i="16"/>
  <c r="M29" i="16"/>
  <c r="L29" i="16"/>
  <c r="K29" i="16"/>
  <c r="J29" i="16"/>
  <c r="I29" i="16"/>
  <c r="H29" i="16"/>
  <c r="G29" i="16"/>
  <c r="F29" i="16"/>
  <c r="E29" i="16"/>
  <c r="D29" i="16"/>
  <c r="C29" i="16"/>
  <c r="P28" i="16"/>
  <c r="O28" i="16"/>
  <c r="N28" i="16"/>
  <c r="M28" i="16"/>
  <c r="L28" i="16"/>
  <c r="K28" i="16"/>
  <c r="J28" i="16"/>
  <c r="I28" i="16"/>
  <c r="H28" i="16"/>
  <c r="G28" i="16"/>
  <c r="F28" i="16"/>
  <c r="E28" i="16"/>
  <c r="D28" i="16"/>
  <c r="C28" i="16"/>
  <c r="P27" i="16"/>
  <c r="O27" i="16"/>
  <c r="N27" i="16"/>
  <c r="M27" i="16"/>
  <c r="L27" i="16"/>
  <c r="K27" i="16"/>
  <c r="J27" i="16"/>
  <c r="I27" i="16"/>
  <c r="H27" i="16"/>
  <c r="G27" i="16"/>
  <c r="F27" i="16"/>
  <c r="E27" i="16"/>
  <c r="D27" i="16"/>
  <c r="C27" i="16"/>
  <c r="P26" i="16"/>
  <c r="O26" i="16"/>
  <c r="N26" i="16"/>
  <c r="M26" i="16"/>
  <c r="L26" i="16"/>
  <c r="K26" i="16"/>
  <c r="J26" i="16"/>
  <c r="I26" i="16"/>
  <c r="H26" i="16"/>
  <c r="G26" i="16"/>
  <c r="F26" i="16"/>
  <c r="E26" i="16"/>
  <c r="D26" i="16"/>
  <c r="C26" i="16"/>
  <c r="P25" i="16"/>
  <c r="O25" i="16"/>
  <c r="N25" i="16"/>
  <c r="M25" i="16"/>
  <c r="L25" i="16"/>
  <c r="K25" i="16"/>
  <c r="J25" i="16"/>
  <c r="I25" i="16"/>
  <c r="H25" i="16"/>
  <c r="G25" i="16"/>
  <c r="F25" i="16"/>
  <c r="E25" i="16"/>
  <c r="D25" i="16"/>
  <c r="C25" i="16"/>
  <c r="P24" i="16"/>
  <c r="O24" i="16"/>
  <c r="N24" i="16"/>
  <c r="M24" i="16"/>
  <c r="L24" i="16"/>
  <c r="K24" i="16"/>
  <c r="J24" i="16"/>
  <c r="I24" i="16"/>
  <c r="H24" i="16"/>
  <c r="G24" i="16"/>
  <c r="F24" i="16"/>
  <c r="E24" i="16"/>
  <c r="D24" i="16"/>
  <c r="C24" i="16"/>
  <c r="P23" i="16"/>
  <c r="O23" i="16"/>
  <c r="N23" i="16"/>
  <c r="M23" i="16"/>
  <c r="L23" i="16"/>
  <c r="K23" i="16"/>
  <c r="J23" i="16"/>
  <c r="I23" i="16"/>
  <c r="H23" i="16"/>
  <c r="G23" i="16"/>
  <c r="F23" i="16"/>
  <c r="E23" i="16"/>
  <c r="D23" i="16"/>
  <c r="C23" i="16"/>
  <c r="P22" i="16"/>
  <c r="O22" i="16"/>
  <c r="N22" i="16"/>
  <c r="M22" i="16"/>
  <c r="L22" i="16"/>
  <c r="K22" i="16"/>
  <c r="J22" i="16"/>
  <c r="I22" i="16"/>
  <c r="H22" i="16"/>
  <c r="G22" i="16"/>
  <c r="F22" i="16"/>
  <c r="E22" i="16"/>
  <c r="D22" i="16"/>
  <c r="C22" i="16"/>
  <c r="P21" i="16"/>
  <c r="O21" i="16"/>
  <c r="N21" i="16"/>
  <c r="M21" i="16"/>
  <c r="L21" i="16"/>
  <c r="K21" i="16"/>
  <c r="J21" i="16"/>
  <c r="I21" i="16"/>
  <c r="H21" i="16"/>
  <c r="G21" i="16"/>
  <c r="F21" i="16"/>
  <c r="E21" i="16"/>
  <c r="D21" i="16"/>
  <c r="C21" i="16"/>
  <c r="P20" i="16"/>
  <c r="O20" i="16"/>
  <c r="N20" i="16"/>
  <c r="M20" i="16"/>
  <c r="L20" i="16"/>
  <c r="K20" i="16"/>
  <c r="J20" i="16"/>
  <c r="I20" i="16"/>
  <c r="H20" i="16"/>
  <c r="G20" i="16"/>
  <c r="F20" i="16"/>
  <c r="E20" i="16"/>
  <c r="D20" i="16"/>
  <c r="C20" i="16"/>
  <c r="P19" i="16"/>
  <c r="O19" i="16"/>
  <c r="N19" i="16"/>
  <c r="M19" i="16"/>
  <c r="L19" i="16"/>
  <c r="K19" i="16"/>
  <c r="J19" i="16"/>
  <c r="I19" i="16"/>
  <c r="H19" i="16"/>
  <c r="G19" i="16"/>
  <c r="F19" i="16"/>
  <c r="E19" i="16"/>
  <c r="D19" i="16"/>
  <c r="C19" i="16"/>
  <c r="P18" i="16"/>
  <c r="O18" i="16"/>
  <c r="N18" i="16"/>
  <c r="M18" i="16"/>
  <c r="L18" i="16"/>
  <c r="K18" i="16"/>
  <c r="J18" i="16"/>
  <c r="I18" i="16"/>
  <c r="H18" i="16"/>
  <c r="G18" i="16"/>
  <c r="F18" i="16"/>
  <c r="E18" i="16"/>
  <c r="D18" i="16"/>
  <c r="C18" i="16"/>
  <c r="P17" i="16"/>
  <c r="O17" i="16"/>
  <c r="N17" i="16"/>
  <c r="M17" i="16"/>
  <c r="L17" i="16"/>
  <c r="K17" i="16"/>
  <c r="J17" i="16"/>
  <c r="I17" i="16"/>
  <c r="H17" i="16"/>
  <c r="G17" i="16"/>
  <c r="F17" i="16"/>
  <c r="E17" i="16"/>
  <c r="D17" i="16"/>
  <c r="C17" i="16"/>
  <c r="P16" i="16"/>
  <c r="O16" i="16"/>
  <c r="N16" i="16"/>
  <c r="M16" i="16"/>
  <c r="L16" i="16"/>
  <c r="K16" i="16"/>
  <c r="J16" i="16"/>
  <c r="I16" i="16"/>
  <c r="H16" i="16"/>
  <c r="G16" i="16"/>
  <c r="F16" i="16"/>
  <c r="E16" i="16"/>
  <c r="D16" i="16"/>
  <c r="C16" i="16"/>
  <c r="P15" i="16"/>
  <c r="O15" i="16"/>
  <c r="N15" i="16"/>
  <c r="M15" i="16"/>
  <c r="L15" i="16"/>
  <c r="K15" i="16"/>
  <c r="J15" i="16"/>
  <c r="I15" i="16"/>
  <c r="H15" i="16"/>
  <c r="G15" i="16"/>
  <c r="F15" i="16"/>
  <c r="E15" i="16"/>
  <c r="D15" i="16"/>
  <c r="C15" i="16"/>
  <c r="P14" i="16"/>
  <c r="O14" i="16"/>
  <c r="N14" i="16"/>
  <c r="M14" i="16"/>
  <c r="L14" i="16"/>
  <c r="K14" i="16"/>
  <c r="J14" i="16"/>
  <c r="I14" i="16"/>
  <c r="H14" i="16"/>
  <c r="G14" i="16"/>
  <c r="F14" i="16"/>
  <c r="E14" i="16"/>
  <c r="D14" i="16"/>
  <c r="C14" i="16"/>
  <c r="P13" i="16"/>
  <c r="O13" i="16"/>
  <c r="N13" i="16"/>
  <c r="M13" i="16"/>
  <c r="L13" i="16"/>
  <c r="K13" i="16"/>
  <c r="J13" i="16"/>
  <c r="I13" i="16"/>
  <c r="H13" i="16"/>
  <c r="G13" i="16"/>
  <c r="F13" i="16"/>
  <c r="E13" i="16"/>
  <c r="D13" i="16"/>
  <c r="C13" i="16"/>
  <c r="P12" i="16"/>
  <c r="O12" i="16"/>
  <c r="N12" i="16"/>
  <c r="M12" i="16"/>
  <c r="L12" i="16"/>
  <c r="K12" i="16"/>
  <c r="J12" i="16"/>
  <c r="I12" i="16"/>
  <c r="H12" i="16"/>
  <c r="G12" i="16"/>
  <c r="F12" i="16"/>
  <c r="E12" i="16"/>
  <c r="D12" i="16"/>
  <c r="C12" i="16"/>
  <c r="Q29" i="1"/>
  <c r="P29" i="1"/>
  <c r="O29" i="1"/>
  <c r="N29" i="1"/>
  <c r="M29" i="1"/>
  <c r="L29" i="1"/>
  <c r="K29" i="1"/>
  <c r="J29" i="1"/>
  <c r="I29" i="1"/>
  <c r="H29" i="1"/>
  <c r="G29" i="1"/>
  <c r="F29" i="1"/>
  <c r="E29" i="1"/>
  <c r="D29" i="1"/>
  <c r="Q28" i="1"/>
  <c r="P28" i="1"/>
  <c r="O28" i="1"/>
  <c r="N28" i="1"/>
  <c r="M28" i="1"/>
  <c r="L28" i="1"/>
  <c r="K28" i="1"/>
  <c r="J28" i="1"/>
  <c r="I28" i="1"/>
  <c r="H28" i="1"/>
  <c r="G28" i="1"/>
  <c r="F28" i="1"/>
  <c r="E28" i="1"/>
  <c r="D28" i="1"/>
  <c r="Q27" i="1"/>
  <c r="P27" i="1"/>
  <c r="O27" i="1"/>
  <c r="N27" i="1"/>
  <c r="M27" i="1"/>
  <c r="L27" i="1"/>
  <c r="K27" i="1"/>
  <c r="J27" i="1"/>
  <c r="I27" i="1"/>
  <c r="H27" i="1"/>
  <c r="G27" i="1"/>
  <c r="F27" i="1"/>
  <c r="E27" i="1"/>
  <c r="D27" i="1"/>
  <c r="Q26" i="1"/>
  <c r="P26" i="1"/>
  <c r="O26" i="1"/>
  <c r="N26" i="1"/>
  <c r="M26" i="1"/>
  <c r="L26" i="1"/>
  <c r="K26" i="1"/>
  <c r="J26" i="1"/>
  <c r="I26" i="1"/>
  <c r="H26" i="1"/>
  <c r="G26" i="1"/>
  <c r="F26" i="1"/>
  <c r="E26" i="1"/>
  <c r="D26" i="1"/>
  <c r="Q25" i="1"/>
  <c r="P25" i="1"/>
  <c r="O25" i="1"/>
  <c r="N25" i="1"/>
  <c r="M25" i="1"/>
  <c r="L25" i="1"/>
  <c r="K25" i="1"/>
  <c r="J25" i="1"/>
  <c r="I25" i="1"/>
  <c r="H25" i="1"/>
  <c r="G25" i="1"/>
  <c r="F25" i="1"/>
  <c r="E25" i="1"/>
  <c r="D25" i="1"/>
  <c r="Q24" i="1"/>
  <c r="P24" i="1"/>
  <c r="O24" i="1"/>
  <c r="N24" i="1"/>
  <c r="M24" i="1"/>
  <c r="L24" i="1"/>
  <c r="K24" i="1"/>
  <c r="J24" i="1"/>
  <c r="I24" i="1"/>
  <c r="H24" i="1"/>
  <c r="G24" i="1"/>
  <c r="F24" i="1"/>
  <c r="E24" i="1"/>
  <c r="D24" i="1"/>
  <c r="Q23" i="1"/>
  <c r="P23" i="1"/>
  <c r="O23" i="1"/>
  <c r="N23" i="1"/>
  <c r="M23" i="1"/>
  <c r="L23" i="1"/>
  <c r="K23" i="1"/>
  <c r="J23" i="1"/>
  <c r="I23" i="1"/>
  <c r="H23" i="1"/>
  <c r="G23" i="1"/>
  <c r="F23" i="1"/>
  <c r="E23" i="1"/>
  <c r="D23" i="1"/>
  <c r="Q22" i="1"/>
  <c r="P22" i="1"/>
  <c r="O22" i="1"/>
  <c r="N22" i="1"/>
  <c r="M22" i="1"/>
  <c r="L22" i="1"/>
  <c r="K22" i="1"/>
  <c r="J22" i="1"/>
  <c r="I22" i="1"/>
  <c r="H22" i="1"/>
  <c r="G22" i="1"/>
  <c r="F22" i="1"/>
  <c r="E22" i="1"/>
  <c r="D22" i="1"/>
  <c r="Q21" i="1"/>
  <c r="P21" i="1"/>
  <c r="O21" i="1"/>
  <c r="N21" i="1"/>
  <c r="M21" i="1"/>
  <c r="L21" i="1"/>
  <c r="K21" i="1"/>
  <c r="J21" i="1"/>
  <c r="I21" i="1"/>
  <c r="H21" i="1"/>
  <c r="G21" i="1"/>
  <c r="F21" i="1"/>
  <c r="E21" i="1"/>
  <c r="D21" i="1"/>
  <c r="Q20" i="1"/>
  <c r="P20" i="1"/>
  <c r="O20" i="1"/>
  <c r="N20" i="1"/>
  <c r="M20" i="1"/>
  <c r="L20" i="1"/>
  <c r="K20" i="1"/>
  <c r="J20" i="1"/>
  <c r="I20" i="1"/>
  <c r="H20" i="1"/>
  <c r="G20" i="1"/>
  <c r="F20" i="1"/>
  <c r="E20" i="1"/>
  <c r="D20" i="1"/>
  <c r="Q19" i="1"/>
  <c r="P19" i="1"/>
  <c r="O19" i="1"/>
  <c r="N19" i="1"/>
  <c r="M19" i="1"/>
  <c r="L19" i="1"/>
  <c r="K19" i="1"/>
  <c r="J19" i="1"/>
  <c r="I19" i="1"/>
  <c r="H19" i="1"/>
  <c r="G19" i="1"/>
  <c r="F19" i="1"/>
  <c r="E19" i="1"/>
  <c r="D19" i="1"/>
  <c r="Q18" i="1"/>
  <c r="P18" i="1"/>
  <c r="O18" i="1"/>
  <c r="N18" i="1"/>
  <c r="M18" i="1"/>
  <c r="L18" i="1"/>
  <c r="K18" i="1"/>
  <c r="J18" i="1"/>
  <c r="I18" i="1"/>
  <c r="H18" i="1"/>
  <c r="G18" i="1"/>
  <c r="F18" i="1"/>
  <c r="E18" i="1"/>
  <c r="D18" i="1"/>
  <c r="Q17" i="1"/>
  <c r="P17" i="1"/>
  <c r="O17" i="1"/>
  <c r="N17" i="1"/>
  <c r="M17" i="1"/>
  <c r="L17" i="1"/>
  <c r="K17" i="1"/>
  <c r="J17" i="1"/>
  <c r="I17" i="1"/>
  <c r="H17" i="1"/>
  <c r="G17" i="1"/>
  <c r="F17" i="1"/>
  <c r="E17" i="1"/>
  <c r="D17" i="1"/>
  <c r="Q16" i="1"/>
  <c r="P16" i="1"/>
  <c r="O16" i="1"/>
  <c r="N16" i="1"/>
  <c r="M16" i="1"/>
  <c r="L16" i="1"/>
  <c r="K16" i="1"/>
  <c r="J16" i="1"/>
  <c r="I16" i="1"/>
  <c r="H16" i="1"/>
  <c r="G16" i="1"/>
  <c r="F16" i="1"/>
  <c r="E16" i="1"/>
  <c r="D16" i="1"/>
  <c r="Q15" i="1"/>
  <c r="P15" i="1"/>
  <c r="O15" i="1"/>
  <c r="N15" i="1"/>
  <c r="M15" i="1"/>
  <c r="L15" i="1"/>
  <c r="K15" i="1"/>
  <c r="J15" i="1"/>
  <c r="I15" i="1"/>
  <c r="H15" i="1"/>
  <c r="G15" i="1"/>
  <c r="F15" i="1"/>
  <c r="E15" i="1"/>
  <c r="D15" i="1"/>
  <c r="Q14" i="1"/>
  <c r="P14" i="1"/>
  <c r="O14" i="1"/>
  <c r="N14" i="1"/>
  <c r="M14" i="1"/>
  <c r="L14" i="1"/>
  <c r="K14" i="1"/>
  <c r="J14" i="1"/>
  <c r="I14" i="1"/>
  <c r="H14" i="1"/>
  <c r="G14" i="1"/>
  <c r="F14" i="1"/>
  <c r="E14" i="1"/>
  <c r="D14" i="1"/>
  <c r="Q13" i="1"/>
  <c r="P13" i="1"/>
  <c r="O13" i="1"/>
  <c r="N13" i="1"/>
  <c r="M13" i="1"/>
  <c r="L13" i="1"/>
  <c r="K13" i="1"/>
  <c r="J13" i="1"/>
  <c r="I13" i="1"/>
  <c r="H13" i="1"/>
  <c r="G13" i="1"/>
  <c r="F13" i="1"/>
  <c r="E13" i="1"/>
  <c r="D13" i="1"/>
  <c r="Q12" i="1"/>
  <c r="P12" i="1"/>
  <c r="O12" i="1"/>
  <c r="N12" i="1"/>
  <c r="M12" i="1"/>
  <c r="L12" i="1"/>
  <c r="K12" i="1"/>
  <c r="J12" i="1"/>
  <c r="I12" i="1"/>
  <c r="H12" i="1"/>
  <c r="G12" i="1"/>
  <c r="F12" i="1"/>
  <c r="E12" i="1"/>
  <c r="D12" i="1"/>
  <c r="H100" i="12"/>
  <c r="F100" i="12"/>
  <c r="E100" i="12"/>
  <c r="D100" i="12"/>
  <c r="H99" i="12"/>
  <c r="F99" i="12"/>
  <c r="E99" i="12"/>
  <c r="D99" i="12"/>
  <c r="H98" i="12"/>
  <c r="F98" i="12"/>
  <c r="E98" i="12"/>
  <c r="D98" i="12"/>
  <c r="H97" i="12"/>
  <c r="F97" i="12"/>
  <c r="E97" i="12"/>
  <c r="D97" i="12"/>
  <c r="H96" i="12"/>
  <c r="F96" i="12"/>
  <c r="E96" i="12"/>
  <c r="D96" i="12"/>
  <c r="H95" i="12"/>
  <c r="F95" i="12"/>
  <c r="E95" i="12"/>
  <c r="D95" i="12"/>
  <c r="H94" i="12"/>
  <c r="F94" i="12"/>
  <c r="E94" i="12"/>
  <c r="D94" i="12"/>
  <c r="H93" i="12"/>
  <c r="F93" i="12"/>
  <c r="E93" i="12"/>
  <c r="D93" i="12"/>
  <c r="H91" i="12"/>
  <c r="F91" i="12"/>
  <c r="E91" i="12"/>
  <c r="D91" i="12"/>
  <c r="H90" i="12"/>
  <c r="F90" i="12"/>
  <c r="E90" i="12"/>
  <c r="D90" i="12"/>
  <c r="H89" i="12"/>
  <c r="F89" i="12"/>
  <c r="E89" i="12"/>
  <c r="D89" i="12"/>
  <c r="H88" i="12"/>
  <c r="F88" i="12"/>
  <c r="E88" i="12"/>
  <c r="D88" i="12"/>
  <c r="H87" i="12"/>
  <c r="F87" i="12"/>
  <c r="E87" i="12"/>
  <c r="D87" i="12"/>
  <c r="H86" i="12"/>
  <c r="F86" i="12"/>
  <c r="E86" i="12"/>
  <c r="D86" i="12"/>
  <c r="H85" i="12"/>
  <c r="F85" i="12"/>
  <c r="E85" i="12"/>
  <c r="D85" i="12"/>
  <c r="H84" i="12"/>
  <c r="F84" i="12"/>
  <c r="E84" i="12"/>
  <c r="D84" i="12"/>
  <c r="H83" i="12"/>
  <c r="F83" i="12"/>
  <c r="E83" i="12"/>
  <c r="D83" i="12"/>
  <c r="H82" i="12"/>
  <c r="F82" i="12"/>
  <c r="E82" i="12"/>
  <c r="D82" i="12"/>
  <c r="B78" i="12"/>
  <c r="H65" i="12"/>
  <c r="F65" i="12"/>
  <c r="E65" i="12"/>
  <c r="D65" i="12"/>
  <c r="H64" i="12"/>
  <c r="F64" i="12"/>
  <c r="E64" i="12"/>
  <c r="D64" i="12"/>
  <c r="H63" i="12"/>
  <c r="F63" i="12"/>
  <c r="E63" i="12"/>
  <c r="D63" i="12"/>
  <c r="H62" i="12"/>
  <c r="F62" i="12"/>
  <c r="E62" i="12"/>
  <c r="D62" i="12"/>
  <c r="H61" i="12"/>
  <c r="F61" i="12"/>
  <c r="E61" i="12"/>
  <c r="D61" i="12"/>
  <c r="H60" i="12"/>
  <c r="F60" i="12"/>
  <c r="E60" i="12"/>
  <c r="D60" i="12"/>
  <c r="H59" i="12"/>
  <c r="F59" i="12"/>
  <c r="E59" i="12"/>
  <c r="D59" i="12"/>
  <c r="H58" i="12"/>
  <c r="F58" i="12"/>
  <c r="E58" i="12"/>
  <c r="D58" i="12"/>
  <c r="H57" i="12"/>
  <c r="F57" i="12"/>
  <c r="E57" i="12"/>
  <c r="D57" i="12"/>
  <c r="H56" i="12"/>
  <c r="F56" i="12"/>
  <c r="E56" i="12"/>
  <c r="D56" i="12"/>
  <c r="H55" i="12"/>
  <c r="F55" i="12"/>
  <c r="E55" i="12"/>
  <c r="D55" i="12"/>
  <c r="H54" i="12"/>
  <c r="F54" i="12"/>
  <c r="E54" i="12"/>
  <c r="D54" i="12"/>
  <c r="H53" i="12"/>
  <c r="F53" i="12"/>
  <c r="E53" i="12"/>
  <c r="D53" i="12"/>
  <c r="H52" i="12"/>
  <c r="F52" i="12"/>
  <c r="E52" i="12"/>
  <c r="D52" i="12"/>
  <c r="H51" i="12"/>
  <c r="F51" i="12"/>
  <c r="E51" i="12"/>
  <c r="D51" i="12"/>
  <c r="H50" i="12"/>
  <c r="F50" i="12"/>
  <c r="E50" i="12"/>
  <c r="D50" i="12"/>
  <c r="H49" i="12"/>
  <c r="F49" i="12"/>
  <c r="E49" i="12"/>
  <c r="D49" i="12"/>
  <c r="H48" i="12"/>
  <c r="F48" i="12"/>
  <c r="E48" i="12"/>
  <c r="D48" i="12"/>
  <c r="H47" i="12"/>
  <c r="F47" i="12"/>
  <c r="E47" i="12"/>
  <c r="D47" i="12"/>
  <c r="B43" i="12"/>
  <c r="H31" i="12"/>
  <c r="F31" i="12"/>
  <c r="E31" i="12"/>
  <c r="D31" i="12"/>
  <c r="H30" i="12"/>
  <c r="F30" i="12"/>
  <c r="E30" i="12"/>
  <c r="D30" i="12"/>
  <c r="H29" i="12"/>
  <c r="F29" i="12"/>
  <c r="E29" i="12"/>
  <c r="D29" i="12"/>
  <c r="H28" i="12"/>
  <c r="F28" i="12"/>
  <c r="E28" i="12"/>
  <c r="D28" i="12"/>
  <c r="H27" i="12"/>
  <c r="F27" i="12"/>
  <c r="E27" i="12"/>
  <c r="D27" i="12"/>
  <c r="H26" i="12"/>
  <c r="F26" i="12"/>
  <c r="E26" i="12"/>
  <c r="D26" i="12"/>
  <c r="H25" i="12"/>
  <c r="F25" i="12"/>
  <c r="E25" i="12"/>
  <c r="D25" i="12"/>
  <c r="H24" i="12"/>
  <c r="F24" i="12"/>
  <c r="E24" i="12"/>
  <c r="D24" i="12"/>
  <c r="H23" i="12"/>
  <c r="F23" i="12"/>
  <c r="E23" i="12"/>
  <c r="D23" i="12"/>
  <c r="H22" i="12"/>
  <c r="F22" i="12"/>
  <c r="E22" i="12"/>
  <c r="D22" i="12"/>
  <c r="H21" i="12"/>
  <c r="F21" i="12"/>
  <c r="E21" i="12"/>
  <c r="D21" i="12"/>
  <c r="H20" i="12"/>
  <c r="F20" i="12"/>
  <c r="E20" i="12"/>
  <c r="D20" i="12"/>
  <c r="H19" i="12"/>
  <c r="F19" i="12"/>
  <c r="E19" i="12"/>
  <c r="D19" i="12"/>
  <c r="H18" i="12"/>
  <c r="F18" i="12"/>
  <c r="E18" i="12"/>
  <c r="D18" i="12"/>
  <c r="H17" i="12"/>
  <c r="F17" i="12"/>
  <c r="E17" i="12"/>
  <c r="D17" i="12"/>
  <c r="H16" i="12"/>
  <c r="F16" i="12"/>
  <c r="E16" i="12"/>
  <c r="D16" i="12"/>
  <c r="H15" i="12"/>
  <c r="F15" i="12"/>
  <c r="E15" i="12"/>
  <c r="D15" i="12"/>
  <c r="H14" i="12"/>
  <c r="F14" i="12"/>
  <c r="E14" i="12"/>
  <c r="D14" i="12"/>
  <c r="H13" i="12"/>
  <c r="F13" i="12"/>
  <c r="E13" i="12"/>
  <c r="D13" i="12"/>
  <c r="H31" i="11"/>
  <c r="F31" i="11"/>
  <c r="E31" i="11"/>
  <c r="D31" i="11"/>
  <c r="H30" i="11"/>
  <c r="F30" i="11"/>
  <c r="E30" i="11"/>
  <c r="D30" i="11"/>
  <c r="H29" i="11"/>
  <c r="F29" i="11"/>
  <c r="E29" i="11"/>
  <c r="D29" i="11"/>
  <c r="H28" i="11"/>
  <c r="F28" i="11"/>
  <c r="E28" i="11"/>
  <c r="D28" i="11"/>
  <c r="H27" i="11"/>
  <c r="F27" i="11"/>
  <c r="E27" i="11"/>
  <c r="D27" i="11"/>
  <c r="H26" i="11"/>
  <c r="F26" i="11"/>
  <c r="E26" i="11"/>
  <c r="D26" i="11"/>
  <c r="H25" i="11"/>
  <c r="F25" i="11"/>
  <c r="E25" i="11"/>
  <c r="D25" i="11"/>
  <c r="H24" i="11"/>
  <c r="F24" i="11"/>
  <c r="E24" i="11"/>
  <c r="D24" i="11"/>
  <c r="H23" i="11"/>
  <c r="F23" i="11"/>
  <c r="E23" i="11"/>
  <c r="D23" i="11"/>
  <c r="H22" i="11"/>
  <c r="F22" i="11"/>
  <c r="E22" i="11"/>
  <c r="D22" i="11"/>
  <c r="D101" i="12" l="1"/>
  <c r="F66" i="12"/>
  <c r="E101" i="12"/>
  <c r="F101" i="12"/>
  <c r="D66" i="12"/>
  <c r="E66" i="12"/>
  <c r="H101" i="12"/>
  <c r="H66" i="12"/>
  <c r="D11" i="1"/>
  <c r="E11" i="1"/>
  <c r="F11" i="1"/>
  <c r="G11" i="1"/>
  <c r="H11" i="1"/>
  <c r="I11" i="1"/>
  <c r="J11" i="1"/>
  <c r="K11" i="1"/>
  <c r="L11" i="1"/>
  <c r="M11" i="1"/>
  <c r="N11" i="1"/>
  <c r="O11" i="1"/>
  <c r="P11" i="1"/>
  <c r="Q11" i="1"/>
  <c r="M38" i="1"/>
  <c r="D31" i="1"/>
  <c r="E31" i="1"/>
  <c r="F31" i="1"/>
  <c r="G31" i="1"/>
  <c r="H31" i="1"/>
  <c r="I31" i="1"/>
  <c r="J31" i="1"/>
  <c r="K31" i="1"/>
  <c r="L31" i="1"/>
  <c r="M31" i="1"/>
  <c r="N31" i="1"/>
  <c r="O31" i="1"/>
  <c r="P31" i="1"/>
  <c r="D32" i="1"/>
  <c r="E32" i="1"/>
  <c r="F32" i="1"/>
  <c r="G32" i="1"/>
  <c r="H32" i="1"/>
  <c r="I32" i="1"/>
  <c r="J32" i="1"/>
  <c r="K32" i="1"/>
  <c r="L32" i="1"/>
  <c r="M32" i="1"/>
  <c r="N32" i="1"/>
  <c r="O32" i="1"/>
  <c r="P32" i="1"/>
  <c r="D33" i="1"/>
  <c r="E33" i="1"/>
  <c r="F33" i="1"/>
  <c r="G33" i="1"/>
  <c r="H33" i="1"/>
  <c r="I33" i="1"/>
  <c r="J33" i="1"/>
  <c r="K33" i="1"/>
  <c r="L33" i="1"/>
  <c r="M33" i="1"/>
  <c r="N33" i="1"/>
  <c r="O33" i="1"/>
  <c r="P33" i="1"/>
  <c r="D34" i="1"/>
  <c r="E34" i="1"/>
  <c r="F34" i="1"/>
  <c r="G34" i="1"/>
  <c r="H34" i="1"/>
  <c r="I34" i="1"/>
  <c r="J34" i="1"/>
  <c r="K34" i="1"/>
  <c r="L34" i="1"/>
  <c r="M34" i="1"/>
  <c r="N34" i="1"/>
  <c r="O34" i="1"/>
  <c r="P34" i="1"/>
  <c r="D35" i="1"/>
  <c r="E35" i="1"/>
  <c r="F35" i="1"/>
  <c r="G35" i="1"/>
  <c r="H35" i="1"/>
  <c r="I35" i="1"/>
  <c r="J35" i="1"/>
  <c r="K35" i="1"/>
  <c r="L35" i="1"/>
  <c r="M35" i="1"/>
  <c r="N35" i="1"/>
  <c r="O35" i="1"/>
  <c r="P35" i="1"/>
  <c r="D36" i="1"/>
  <c r="E36" i="1"/>
  <c r="F36" i="1"/>
  <c r="G36" i="1"/>
  <c r="H36" i="1"/>
  <c r="I36" i="1"/>
  <c r="J36" i="1"/>
  <c r="K36" i="1"/>
  <c r="L36" i="1"/>
  <c r="M36" i="1"/>
  <c r="N36" i="1"/>
  <c r="O36" i="1"/>
  <c r="P36" i="1"/>
  <c r="D37" i="1"/>
  <c r="E37" i="1"/>
  <c r="F37" i="1"/>
  <c r="G37" i="1"/>
  <c r="H37" i="1"/>
  <c r="I37" i="1"/>
  <c r="J37" i="1"/>
  <c r="K37" i="1"/>
  <c r="L37" i="1"/>
  <c r="M37" i="1"/>
  <c r="N37" i="1"/>
  <c r="O37" i="1"/>
  <c r="P37" i="1"/>
  <c r="K39" i="1" l="1"/>
  <c r="H39" i="1"/>
  <c r="L39" i="1"/>
  <c r="D39" i="1"/>
  <c r="P39" i="1"/>
  <c r="J39" i="1"/>
  <c r="L38" i="1"/>
  <c r="L40" i="1" s="1"/>
  <c r="N39" i="1"/>
  <c r="F39" i="1"/>
  <c r="E39" i="1"/>
  <c r="G39" i="1"/>
  <c r="I39" i="1"/>
  <c r="M39" i="1"/>
  <c r="M40" i="1" s="1"/>
  <c r="O39" i="1"/>
  <c r="Q38" i="1"/>
  <c r="E38" i="1"/>
  <c r="G38" i="1"/>
  <c r="I38" i="1"/>
  <c r="K38" i="1"/>
  <c r="O38" i="1"/>
  <c r="D38" i="1"/>
  <c r="D40" i="1" s="1"/>
  <c r="H38" i="1"/>
  <c r="J38" i="1"/>
  <c r="N38" i="1"/>
  <c r="P38" i="1"/>
  <c r="P40" i="1" s="1"/>
  <c r="F38" i="1"/>
  <c r="K40" i="1" l="1"/>
  <c r="H40" i="1"/>
  <c r="F40" i="1"/>
  <c r="J40" i="1"/>
  <c r="E40" i="1"/>
  <c r="O40" i="1"/>
  <c r="I40" i="1"/>
  <c r="G40" i="1"/>
  <c r="N40" i="1"/>
  <c r="Y10" i="15"/>
  <c r="N114" i="18" l="1"/>
  <c r="N113" i="18"/>
  <c r="X10" i="15"/>
  <c r="W10" i="15"/>
  <c r="N29" i="18"/>
  <c r="E9" i="19"/>
  <c r="E10" i="19" s="1"/>
  <c r="E11" i="19" s="1"/>
  <c r="E12" i="19" s="1"/>
  <c r="E13" i="19" s="1"/>
  <c r="E14" i="19" s="1"/>
  <c r="E15" i="19" s="1"/>
  <c r="E16" i="19" s="1"/>
  <c r="E17" i="19" s="1"/>
  <c r="E18" i="19" s="1"/>
  <c r="E19" i="19" s="1"/>
  <c r="E20" i="19" s="1"/>
  <c r="E21" i="19" s="1"/>
  <c r="E22" i="19" s="1"/>
  <c r="E23" i="19" s="1"/>
  <c r="E24" i="19" s="1"/>
  <c r="E25" i="19" s="1"/>
  <c r="E26" i="19" s="1"/>
  <c r="E27" i="19" s="1"/>
  <c r="E28" i="19" s="1"/>
  <c r="E29" i="19" s="1"/>
  <c r="E30" i="19" s="1"/>
  <c r="E31" i="19" s="1"/>
  <c r="P71" i="18"/>
  <c r="Q71" i="18"/>
  <c r="R71" i="18"/>
  <c r="S71" i="18"/>
  <c r="T71" i="18"/>
  <c r="U71" i="18"/>
  <c r="V71" i="18"/>
  <c r="W71" i="18"/>
  <c r="X71" i="18"/>
  <c r="Y71" i="18"/>
  <c r="Z71" i="18"/>
  <c r="O71" i="18"/>
  <c r="N73" i="18"/>
  <c r="N74" i="18"/>
  <c r="N75" i="18"/>
  <c r="N76" i="18"/>
  <c r="N72" i="18"/>
  <c r="B73" i="18"/>
  <c r="B74" i="18"/>
  <c r="B75" i="18"/>
  <c r="B76" i="18"/>
  <c r="B72" i="18"/>
  <c r="B37" i="1"/>
  <c r="B36" i="1"/>
  <c r="N26" i="18" s="1"/>
  <c r="B35" i="1"/>
  <c r="N25" i="18" s="1"/>
  <c r="B34" i="1"/>
  <c r="N24" i="18" s="1"/>
  <c r="B33" i="1"/>
  <c r="N23" i="18" s="1"/>
  <c r="B32" i="1"/>
  <c r="N22" i="18" s="1"/>
  <c r="B31" i="1"/>
  <c r="N21" i="18" s="1"/>
  <c r="X5" i="18"/>
  <c r="X6" i="18" s="1"/>
  <c r="X7" i="18" s="1"/>
  <c r="X8" i="18" s="1"/>
  <c r="X9" i="18" s="1"/>
  <c r="X10" i="18" s="1"/>
  <c r="X11" i="18" s="1"/>
  <c r="X12" i="18" s="1"/>
  <c r="X13" i="18" s="1"/>
  <c r="X14" i="18" s="1"/>
  <c r="X15" i="18" s="1"/>
  <c r="X16" i="18" s="1"/>
  <c r="X17" i="18" s="1"/>
  <c r="X18" i="18" s="1"/>
  <c r="X19" i="18" s="1"/>
  <c r="X20" i="18" s="1"/>
  <c r="X21" i="18" s="1"/>
  <c r="X22" i="18" s="1"/>
  <c r="X23" i="18" s="1"/>
  <c r="X24" i="18" s="1"/>
  <c r="X25" i="18" s="1"/>
  <c r="X26" i="18" s="1"/>
  <c r="X27" i="18" s="1"/>
  <c r="N5" i="18"/>
  <c r="N6" i="18"/>
  <c r="N7" i="18"/>
  <c r="N8" i="18"/>
  <c r="N9" i="18"/>
  <c r="N10" i="18"/>
  <c r="N11" i="18"/>
  <c r="N12" i="18"/>
  <c r="N13" i="18"/>
  <c r="N14" i="18"/>
  <c r="N15" i="18"/>
  <c r="N16" i="18"/>
  <c r="N17" i="18"/>
  <c r="N18" i="18"/>
  <c r="N19" i="18"/>
  <c r="N20" i="18"/>
  <c r="Y4" i="18"/>
  <c r="D34" i="12"/>
  <c r="E34" i="12"/>
  <c r="F34" i="12"/>
  <c r="D35" i="12"/>
  <c r="E35" i="12"/>
  <c r="F35" i="12"/>
  <c r="D38" i="12"/>
  <c r="E38" i="12"/>
  <c r="F38" i="12"/>
  <c r="D34" i="11"/>
  <c r="E34" i="11"/>
  <c r="F34" i="11"/>
  <c r="G34" i="11"/>
  <c r="H34" i="11"/>
  <c r="D35" i="11"/>
  <c r="E35" i="11"/>
  <c r="F35" i="11"/>
  <c r="G35" i="11"/>
  <c r="H35" i="11"/>
  <c r="D38" i="11"/>
  <c r="E38" i="11"/>
  <c r="F38" i="11"/>
  <c r="G38" i="11"/>
  <c r="H38" i="11"/>
  <c r="E126" i="12"/>
  <c r="F126" i="12"/>
  <c r="G126" i="12"/>
  <c r="H126" i="12"/>
  <c r="H39" i="11"/>
  <c r="G39" i="11"/>
  <c r="F39" i="11"/>
  <c r="E39" i="11"/>
  <c r="D39" i="11"/>
  <c r="F39" i="12"/>
  <c r="D39" i="12"/>
  <c r="E39" i="12"/>
  <c r="O34" i="3"/>
  <c r="N34" i="3"/>
  <c r="M34" i="3"/>
  <c r="L34" i="3"/>
  <c r="K34" i="3"/>
  <c r="J34" i="3"/>
  <c r="I34" i="3"/>
  <c r="H34" i="3"/>
  <c r="G34" i="3"/>
  <c r="F34" i="3"/>
  <c r="E34" i="3"/>
  <c r="D34" i="3"/>
  <c r="P34" i="3"/>
  <c r="O38" i="3"/>
  <c r="N38" i="3"/>
  <c r="M38" i="3"/>
  <c r="L38" i="3"/>
  <c r="K38" i="3"/>
  <c r="J38" i="3"/>
  <c r="I38" i="3"/>
  <c r="H38" i="3"/>
  <c r="G38" i="3"/>
  <c r="F38" i="3"/>
  <c r="D38" i="3"/>
  <c r="O37" i="3"/>
  <c r="N37" i="3"/>
  <c r="L37" i="3"/>
  <c r="K37" i="3"/>
  <c r="J37" i="3"/>
  <c r="I37" i="3"/>
  <c r="H37" i="3"/>
  <c r="G37" i="3"/>
  <c r="F37" i="3"/>
  <c r="E37" i="3"/>
  <c r="D37" i="3"/>
  <c r="O36" i="3"/>
  <c r="N36" i="3"/>
  <c r="M36" i="3"/>
  <c r="L36" i="3"/>
  <c r="K36" i="3"/>
  <c r="J36" i="3"/>
  <c r="H36" i="3"/>
  <c r="G36" i="3"/>
  <c r="F36" i="3"/>
  <c r="E36" i="3"/>
  <c r="O33" i="3"/>
  <c r="N33" i="3"/>
  <c r="M33" i="3"/>
  <c r="L33" i="3"/>
  <c r="K33" i="3"/>
  <c r="J33" i="3"/>
  <c r="I33" i="3"/>
  <c r="H33" i="3"/>
  <c r="G33" i="3"/>
  <c r="F33" i="3"/>
  <c r="E33" i="3"/>
  <c r="D33" i="3"/>
  <c r="E38" i="3"/>
  <c r="I36" i="3"/>
  <c r="M37" i="3"/>
  <c r="P33" i="3"/>
  <c r="P38" i="3"/>
  <c r="H13" i="11"/>
  <c r="F37" i="12"/>
  <c r="E37" i="12"/>
  <c r="D37" i="12"/>
  <c r="F33" i="12"/>
  <c r="E33" i="12"/>
  <c r="D33" i="12"/>
  <c r="H37" i="11"/>
  <c r="G37" i="11"/>
  <c r="F37" i="11"/>
  <c r="E37" i="11"/>
  <c r="D37" i="11"/>
  <c r="H33" i="11"/>
  <c r="G33" i="11"/>
  <c r="F33" i="11"/>
  <c r="E33" i="11"/>
  <c r="D33" i="11"/>
  <c r="O32" i="3"/>
  <c r="N32" i="3"/>
  <c r="M32" i="3"/>
  <c r="L32" i="3"/>
  <c r="K32" i="3"/>
  <c r="J32" i="3"/>
  <c r="I32" i="3"/>
  <c r="H32" i="3"/>
  <c r="G32" i="3"/>
  <c r="F32" i="3"/>
  <c r="E32" i="3"/>
  <c r="D36" i="3"/>
  <c r="D32" i="3"/>
  <c r="P36" i="3"/>
  <c r="P32" i="3"/>
  <c r="AK2" i="18"/>
  <c r="AK3" i="18"/>
  <c r="N115" i="18"/>
  <c r="O1" i="18"/>
  <c r="B8" i="15"/>
  <c r="B8" i="11"/>
  <c r="N1" i="18"/>
  <c r="O3" i="18" s="1"/>
  <c r="B8" i="12"/>
  <c r="B77" i="12"/>
  <c r="B112" i="12"/>
  <c r="H12" i="11"/>
  <c r="F12" i="11"/>
  <c r="E12" i="11"/>
  <c r="D12" i="11"/>
  <c r="H21" i="11"/>
  <c r="F21" i="11"/>
  <c r="F20" i="11"/>
  <c r="H19" i="11"/>
  <c r="F19" i="11"/>
  <c r="H18" i="11"/>
  <c r="D17" i="11"/>
  <c r="F17" i="11"/>
  <c r="H16" i="11"/>
  <c r="F16" i="11"/>
  <c r="E16" i="11"/>
  <c r="D16" i="11"/>
  <c r="D15" i="11"/>
  <c r="H14" i="11"/>
  <c r="F14" i="11"/>
  <c r="F13" i="11"/>
  <c r="E13" i="11"/>
  <c r="D13" i="11"/>
  <c r="N11" i="3"/>
  <c r="F11" i="16"/>
  <c r="H15" i="11"/>
  <c r="E15" i="11"/>
  <c r="E21" i="4"/>
  <c r="F11" i="3"/>
  <c r="M18" i="4"/>
  <c r="M11" i="16"/>
  <c r="N11" i="16"/>
  <c r="C18" i="4"/>
  <c r="D18" i="4"/>
  <c r="E11" i="3"/>
  <c r="D11" i="16"/>
  <c r="H18" i="4"/>
  <c r="H11" i="16"/>
  <c r="M17" i="4"/>
  <c r="J20" i="4"/>
  <c r="J18" i="4"/>
  <c r="J17" i="4"/>
  <c r="N20" i="4"/>
  <c r="N18" i="4"/>
  <c r="N21" i="4"/>
  <c r="N19" i="4"/>
  <c r="N17" i="4"/>
  <c r="G11" i="16"/>
  <c r="M19" i="4"/>
  <c r="M21" i="4"/>
  <c r="M20" i="4"/>
  <c r="E18" i="4"/>
  <c r="E17" i="4"/>
  <c r="F15" i="11"/>
  <c r="D14" i="11"/>
  <c r="E14" i="11"/>
  <c r="E21" i="11"/>
  <c r="C11" i="14"/>
  <c r="C11" i="16"/>
  <c r="E11" i="16"/>
  <c r="J11" i="3"/>
  <c r="I11" i="3"/>
  <c r="D11" i="3"/>
  <c r="O11" i="3"/>
  <c r="H17" i="11"/>
  <c r="D19" i="11"/>
  <c r="E20" i="11"/>
  <c r="D21" i="11"/>
  <c r="E17" i="11"/>
  <c r="E19" i="11"/>
  <c r="D18" i="11"/>
  <c r="E18" i="11"/>
  <c r="F18" i="11"/>
  <c r="D20" i="11"/>
  <c r="H20" i="11"/>
  <c r="C17" i="4"/>
  <c r="D20" i="4"/>
  <c r="D17" i="4"/>
  <c r="K11" i="16"/>
  <c r="G21" i="4"/>
  <c r="G20" i="4"/>
  <c r="G19" i="4"/>
  <c r="I19" i="4"/>
  <c r="J19" i="4"/>
  <c r="G18" i="4"/>
  <c r="I18" i="4"/>
  <c r="G17" i="4"/>
  <c r="I17" i="4"/>
  <c r="K11" i="3"/>
  <c r="D19" i="4"/>
  <c r="E20" i="4"/>
  <c r="L11" i="3"/>
  <c r="D21" i="4"/>
  <c r="H19" i="4"/>
  <c r="H11" i="3"/>
  <c r="J11" i="16"/>
  <c r="C21" i="4"/>
  <c r="C19" i="4"/>
  <c r="H21" i="4"/>
  <c r="C20" i="4"/>
  <c r="E19" i="4"/>
  <c r="G11" i="3"/>
  <c r="J21" i="4"/>
  <c r="H20" i="4"/>
  <c r="I20" i="4"/>
  <c r="H17" i="4"/>
  <c r="L11" i="16"/>
  <c r="M22" i="4"/>
  <c r="N22" i="4"/>
  <c r="I21" i="4"/>
  <c r="N39" i="4"/>
  <c r="G22" i="4"/>
  <c r="E22" i="4"/>
  <c r="M37" i="4"/>
  <c r="M11" i="3"/>
  <c r="J22" i="4"/>
  <c r="D22" i="4"/>
  <c r="K21" i="4"/>
  <c r="K17" i="4"/>
  <c r="K20" i="4"/>
  <c r="K19" i="4"/>
  <c r="K18" i="4"/>
  <c r="C22" i="4"/>
  <c r="H22" i="4"/>
  <c r="L19" i="4"/>
  <c r="L17" i="4"/>
  <c r="L20" i="4"/>
  <c r="L18" i="4"/>
  <c r="L21" i="4"/>
  <c r="F20" i="4"/>
  <c r="F18" i="4"/>
  <c r="F21" i="4"/>
  <c r="F19" i="4"/>
  <c r="F17" i="4"/>
  <c r="H38" i="4"/>
  <c r="J35" i="4"/>
  <c r="J37" i="4"/>
  <c r="M36" i="4"/>
  <c r="M38" i="4"/>
  <c r="M39" i="4"/>
  <c r="M35" i="4"/>
  <c r="J39" i="4"/>
  <c r="E39" i="4"/>
  <c r="N37" i="4"/>
  <c r="N38" i="4"/>
  <c r="N36" i="4"/>
  <c r="N35" i="4"/>
  <c r="G38" i="4"/>
  <c r="G36" i="4"/>
  <c r="G35" i="4"/>
  <c r="G37" i="4"/>
  <c r="O11" i="16"/>
  <c r="I11" i="16"/>
  <c r="B47" i="19"/>
  <c r="D37" i="4"/>
  <c r="J36" i="4"/>
  <c r="H39" i="4"/>
  <c r="E36" i="4"/>
  <c r="E35" i="4"/>
  <c r="E38" i="4"/>
  <c r="E37" i="4"/>
  <c r="G39" i="4"/>
  <c r="H36" i="4"/>
  <c r="D38" i="4"/>
  <c r="D35" i="4"/>
  <c r="J38" i="4"/>
  <c r="D36" i="4"/>
  <c r="D39" i="4"/>
  <c r="P11" i="3"/>
  <c r="O18" i="4"/>
  <c r="K22" i="4"/>
  <c r="H37" i="4"/>
  <c r="H35" i="4"/>
  <c r="C37" i="4"/>
  <c r="C38" i="4"/>
  <c r="C39" i="4"/>
  <c r="C35" i="4"/>
  <c r="C36" i="4"/>
  <c r="F22" i="4"/>
  <c r="O17" i="4"/>
  <c r="O20" i="4"/>
  <c r="O19" i="4"/>
  <c r="O21" i="4"/>
  <c r="L22" i="4"/>
  <c r="N40" i="4"/>
  <c r="M40" i="4"/>
  <c r="B49" i="19"/>
  <c r="J5" i="19" s="1"/>
  <c r="I38" i="4"/>
  <c r="I22" i="4"/>
  <c r="I39" i="4"/>
  <c r="I35" i="4"/>
  <c r="I36" i="4"/>
  <c r="I37" i="4"/>
  <c r="G40" i="4"/>
  <c r="E40" i="4"/>
  <c r="D40" i="4"/>
  <c r="F35" i="4"/>
  <c r="H40" i="4"/>
  <c r="J40" i="4"/>
  <c r="K35" i="4"/>
  <c r="K39" i="4"/>
  <c r="K36" i="4"/>
  <c r="K38" i="4"/>
  <c r="K37" i="4"/>
  <c r="C40" i="4"/>
  <c r="F37" i="4"/>
  <c r="F38" i="4"/>
  <c r="F39" i="4"/>
  <c r="F36" i="4"/>
  <c r="O22" i="4"/>
  <c r="L39" i="4"/>
  <c r="L36" i="4"/>
  <c r="L35" i="4"/>
  <c r="L37" i="4"/>
  <c r="L38" i="4"/>
  <c r="I40" i="4"/>
  <c r="K40" i="4"/>
  <c r="F40" i="4"/>
  <c r="L40" i="4"/>
  <c r="O35" i="4"/>
  <c r="O39" i="4"/>
  <c r="O37" i="4"/>
  <c r="O38" i="4"/>
  <c r="O36" i="4"/>
  <c r="O40" i="4"/>
  <c r="P11" i="16"/>
  <c r="P20" i="4"/>
  <c r="P17" i="4"/>
  <c r="P21" i="4"/>
  <c r="P18" i="4"/>
  <c r="P19" i="4"/>
  <c r="P22" i="4"/>
  <c r="AK20" i="18" l="1"/>
  <c r="AK27" i="18"/>
  <c r="AK28" i="18"/>
  <c r="J4" i="19"/>
  <c r="AK21" i="18"/>
  <c r="AK22" i="18"/>
  <c r="AK23" i="18"/>
  <c r="AK26" i="18"/>
  <c r="AK25" i="18"/>
  <c r="AK29" i="18"/>
  <c r="N122" i="18"/>
  <c r="AK15" i="18"/>
  <c r="AK6" i="18"/>
  <c r="O10" i="4"/>
  <c r="E10" i="4"/>
  <c r="F10" i="4"/>
  <c r="N124" i="18"/>
  <c r="G10" i="4"/>
  <c r="D10" i="4"/>
  <c r="K10" i="4"/>
  <c r="AK9" i="18"/>
  <c r="AK17" i="18"/>
  <c r="AK12" i="18"/>
  <c r="AK14" i="18"/>
  <c r="AK16" i="18"/>
  <c r="AK19" i="18"/>
  <c r="AK10" i="18"/>
  <c r="AK4" i="18"/>
  <c r="AK11" i="18"/>
  <c r="AK5" i="18"/>
  <c r="AK8" i="18"/>
  <c r="E73" i="18"/>
  <c r="AK18" i="18"/>
  <c r="AK7" i="18"/>
  <c r="N117" i="18"/>
  <c r="N116" i="18"/>
  <c r="N119" i="18"/>
  <c r="AK13" i="18"/>
  <c r="I10" i="4" l="1"/>
  <c r="L10" i="4"/>
  <c r="J10" i="4"/>
  <c r="N118" i="18"/>
  <c r="N120" i="18" s="1"/>
  <c r="M10" i="4"/>
  <c r="C10" i="4"/>
  <c r="N10" i="4"/>
  <c r="H10" i="4"/>
  <c r="B36" i="19" l="1"/>
  <c r="E12" i="12" l="1"/>
  <c r="F12" i="12" l="1"/>
  <c r="D12" i="12"/>
  <c r="H12" i="12"/>
  <c r="B33" i="15" l="1"/>
  <c r="B42" i="12" s="1"/>
  <c r="B40" i="19" l="1"/>
  <c r="B41" i="19" l="1"/>
  <c r="F36" i="12" l="1"/>
  <c r="E36" i="12"/>
  <c r="D36" i="12"/>
  <c r="H36" i="11"/>
  <c r="G36" i="11"/>
  <c r="F36" i="11"/>
  <c r="E36" i="11"/>
  <c r="D36" i="11"/>
  <c r="O35" i="3" l="1"/>
  <c r="N35" i="3"/>
  <c r="M35" i="3"/>
  <c r="L35" i="3"/>
  <c r="K35" i="3"/>
  <c r="J35" i="3"/>
  <c r="I35" i="3"/>
  <c r="H35" i="3"/>
  <c r="G35" i="3"/>
  <c r="F35" i="3"/>
  <c r="E35" i="3"/>
  <c r="D35" i="3"/>
  <c r="AK24" i="18" l="1"/>
  <c r="N121" i="18"/>
  <c r="N123" i="18" s="1"/>
  <c r="N125" i="18" s="1"/>
  <c r="F11" i="4" l="1"/>
  <c r="F12" i="4" s="1"/>
  <c r="H11" i="4"/>
  <c r="H12" i="4" s="1"/>
  <c r="G11" i="4"/>
  <c r="G12" i="4" s="1"/>
  <c r="D11" i="4"/>
  <c r="L11" i="4"/>
  <c r="L12" i="4"/>
  <c r="AK30" i="18"/>
  <c r="N11" i="4"/>
  <c r="N12" i="4"/>
  <c r="I11" i="4"/>
  <c r="I12" i="4" s="1"/>
  <c r="M11" i="4"/>
  <c r="M12" i="4"/>
  <c r="K11" i="4"/>
  <c r="K12" i="4"/>
  <c r="E11" i="4"/>
  <c r="E12" i="4" s="1"/>
  <c r="J11" i="4"/>
  <c r="J12" i="4" s="1"/>
  <c r="D12" i="4" l="1"/>
  <c r="B58" i="19"/>
  <c r="B1" i="19"/>
  <c r="B37" i="19" s="1"/>
  <c r="C11" i="4"/>
  <c r="C12" i="4" s="1"/>
  <c r="B59" i="19" l="1"/>
  <c r="M24" i="4" l="1"/>
  <c r="Y72" i="18" s="1"/>
  <c r="N24" i="4"/>
  <c r="Z72" i="18" s="1"/>
  <c r="M27" i="4"/>
  <c r="Y75" i="18" s="1"/>
  <c r="N26" i="4"/>
  <c r="Z74" i="18" s="1"/>
  <c r="L28" i="4"/>
  <c r="X76" i="18" s="1"/>
  <c r="L26" i="4"/>
  <c r="X74" i="18" s="1"/>
  <c r="M25" i="4"/>
  <c r="Y73" i="18" s="1"/>
  <c r="K24" i="4"/>
  <c r="W72" i="18" s="1"/>
  <c r="L24" i="4"/>
  <c r="X72" i="18" s="1"/>
  <c r="K25" i="4"/>
  <c r="W73" i="18" s="1"/>
  <c r="L25" i="4"/>
  <c r="X73" i="18" s="1"/>
  <c r="N25" i="4"/>
  <c r="Z73" i="18" s="1"/>
  <c r="K26" i="4"/>
  <c r="W74" i="18" s="1"/>
  <c r="M26" i="4"/>
  <c r="Y74" i="18" s="1"/>
  <c r="K27" i="4"/>
  <c r="W75" i="18" s="1"/>
  <c r="L27" i="4"/>
  <c r="X75" i="18" s="1"/>
  <c r="N27" i="4"/>
  <c r="Z75" i="18" s="1"/>
  <c r="K28" i="4"/>
  <c r="W76" i="18" s="1"/>
  <c r="M28" i="4"/>
  <c r="Y76" i="18" s="1"/>
  <c r="N28" i="4"/>
  <c r="Z76" i="18" s="1"/>
  <c r="B62" i="19" l="1"/>
  <c r="M29" i="4"/>
  <c r="L29" i="4"/>
  <c r="C24" i="4"/>
  <c r="O72" i="18" s="1"/>
  <c r="G27" i="4"/>
  <c r="S75" i="18" s="1"/>
  <c r="H26" i="4"/>
  <c r="T74" i="18" s="1"/>
  <c r="F25" i="4"/>
  <c r="R73" i="18" s="1"/>
  <c r="J25" i="4"/>
  <c r="V73" i="18" s="1"/>
  <c r="E27" i="4"/>
  <c r="Q75" i="18" s="1"/>
  <c r="E28" i="4"/>
  <c r="Q76" i="18" s="1"/>
  <c r="F24" i="4"/>
  <c r="R72" i="18" s="1"/>
  <c r="F27" i="4"/>
  <c r="R75" i="18" s="1"/>
  <c r="G24" i="4"/>
  <c r="S72" i="18" s="1"/>
  <c r="D24" i="4"/>
  <c r="P72" i="18" s="1"/>
  <c r="D28" i="4"/>
  <c r="P76" i="18" s="1"/>
  <c r="E24" i="4"/>
  <c r="Q72" i="18" s="1"/>
  <c r="F28" i="4"/>
  <c r="R76" i="18" s="1"/>
  <c r="C27" i="4"/>
  <c r="O75" i="18" s="1"/>
  <c r="E26" i="4"/>
  <c r="Q74" i="18" s="1"/>
  <c r="I27" i="4"/>
  <c r="U75" i="18" s="1"/>
  <c r="C26" i="4"/>
  <c r="O74" i="18" s="1"/>
  <c r="I25" i="4"/>
  <c r="U73" i="18" s="1"/>
  <c r="E25" i="4"/>
  <c r="Q73" i="18" s="1"/>
  <c r="C25" i="4"/>
  <c r="O73" i="18" s="1"/>
  <c r="H27" i="4"/>
  <c r="T75" i="18" s="1"/>
  <c r="I26" i="4"/>
  <c r="U74" i="18" s="1"/>
  <c r="F26" i="4"/>
  <c r="R74" i="18" s="1"/>
  <c r="I24" i="4"/>
  <c r="U72" i="18" s="1"/>
  <c r="I28" i="4"/>
  <c r="U76" i="18" s="1"/>
  <c r="C28" i="4"/>
  <c r="O76" i="18" s="1"/>
  <c r="H25" i="4"/>
  <c r="T73" i="18" s="1"/>
  <c r="D26" i="4"/>
  <c r="P74" i="18" s="1"/>
  <c r="D27" i="4"/>
  <c r="P75" i="18" s="1"/>
  <c r="G26" i="4"/>
  <c r="S74" i="18" s="1"/>
  <c r="H24" i="4"/>
  <c r="T72" i="18" s="1"/>
  <c r="P35" i="3"/>
  <c r="G25" i="4"/>
  <c r="S73" i="18" s="1"/>
  <c r="G28" i="4"/>
  <c r="S76" i="18" s="1"/>
  <c r="D25" i="4"/>
  <c r="P73" i="18" s="1"/>
  <c r="H28" i="4"/>
  <c r="T76" i="18" s="1"/>
  <c r="C73" i="18" l="1"/>
  <c r="K42" i="4"/>
  <c r="K29" i="4"/>
  <c r="N42" i="4"/>
  <c r="N29" i="4"/>
  <c r="M43" i="4"/>
  <c r="M46" i="4"/>
  <c r="N45" i="4"/>
  <c r="N43" i="4"/>
  <c r="N46" i="4"/>
  <c r="L43" i="4"/>
  <c r="L46" i="4"/>
  <c r="L42" i="4"/>
  <c r="L44" i="4"/>
  <c r="M44" i="4"/>
  <c r="N44" i="4"/>
  <c r="L45" i="4"/>
  <c r="M42" i="4"/>
  <c r="M45" i="4"/>
  <c r="K43" i="4"/>
  <c r="K45" i="4"/>
  <c r="K46" i="4"/>
  <c r="K44" i="4"/>
  <c r="O25" i="4"/>
  <c r="H46" i="4" l="1"/>
  <c r="H29" i="4"/>
  <c r="O26" i="4"/>
  <c r="J26" i="4"/>
  <c r="V74" i="18" s="1"/>
  <c r="C74" i="18" s="1"/>
  <c r="D43" i="4"/>
  <c r="D29" i="4"/>
  <c r="O27" i="4"/>
  <c r="J27" i="4"/>
  <c r="V75" i="18" s="1"/>
  <c r="C75" i="18" s="1"/>
  <c r="C43" i="4"/>
  <c r="C29" i="4"/>
  <c r="I45" i="4"/>
  <c r="I29" i="4"/>
  <c r="O24" i="4"/>
  <c r="J24" i="4"/>
  <c r="V72" i="18" s="1"/>
  <c r="C72" i="18" s="1"/>
  <c r="C77" i="18" s="1"/>
  <c r="D72" i="18" s="1"/>
  <c r="O28" i="4"/>
  <c r="J28" i="4"/>
  <c r="V76" i="18" s="1"/>
  <c r="C76" i="18" s="1"/>
  <c r="G42" i="4"/>
  <c r="G29" i="4"/>
  <c r="F43" i="4"/>
  <c r="F29" i="4"/>
  <c r="E46" i="4"/>
  <c r="E29" i="4"/>
  <c r="O11" i="4"/>
  <c r="O12" i="4" s="1"/>
  <c r="G43" i="4"/>
  <c r="F42" i="4"/>
  <c r="E44" i="4"/>
  <c r="E43" i="4"/>
  <c r="N47" i="4"/>
  <c r="G45" i="4"/>
  <c r="G46" i="4"/>
  <c r="G44" i="4"/>
  <c r="M47" i="4"/>
  <c r="F44" i="4"/>
  <c r="I46" i="4"/>
  <c r="E45" i="4"/>
  <c r="F46" i="4"/>
  <c r="F45" i="4"/>
  <c r="K47" i="4"/>
  <c r="I44" i="4"/>
  <c r="E42" i="4"/>
  <c r="L47" i="4"/>
  <c r="I43" i="4"/>
  <c r="C46" i="4"/>
  <c r="C45" i="4"/>
  <c r="C44" i="4"/>
  <c r="C42" i="4"/>
  <c r="I42" i="4"/>
  <c r="D42" i="4"/>
  <c r="D46" i="4"/>
  <c r="J29" i="4"/>
  <c r="D45" i="4"/>
  <c r="H44" i="4"/>
  <c r="H45" i="4"/>
  <c r="H42" i="4"/>
  <c r="D44" i="4"/>
  <c r="H43" i="4"/>
  <c r="D73" i="18" l="1"/>
  <c r="D75" i="18"/>
  <c r="D74" i="18"/>
  <c r="D76" i="18"/>
  <c r="O45" i="4"/>
  <c r="O29" i="4"/>
  <c r="G47" i="4"/>
  <c r="F47" i="4"/>
  <c r="E47" i="4"/>
  <c r="I47" i="4"/>
  <c r="C47" i="4"/>
  <c r="O43" i="4"/>
  <c r="O42" i="4"/>
  <c r="O46" i="4"/>
  <c r="O44" i="4"/>
  <c r="J43" i="4"/>
  <c r="J46" i="4"/>
  <c r="J45" i="4"/>
  <c r="J44" i="4"/>
  <c r="D47" i="4"/>
  <c r="H47" i="4"/>
  <c r="J42" i="4"/>
  <c r="O47" i="4" l="1"/>
  <c r="J47" i="4"/>
  <c r="P37" i="3" l="1"/>
  <c r="B44" i="19" l="1"/>
  <c r="B38" i="19"/>
  <c r="B43" i="19"/>
  <c r="R22" i="15" l="1"/>
  <c r="W22" i="15"/>
  <c r="V22" i="15"/>
  <c r="U22" i="15"/>
  <c r="T22" i="15"/>
  <c r="S22" i="15"/>
  <c r="Q22" i="15"/>
  <c r="P22" i="15"/>
  <c r="O22" i="15"/>
  <c r="M22" i="15"/>
  <c r="J22" i="15"/>
  <c r="I22" i="15"/>
  <c r="H22" i="15"/>
  <c r="F22" i="15"/>
  <c r="E22" i="15"/>
  <c r="G22" i="15" l="1"/>
  <c r="D22" i="15"/>
  <c r="C22" i="15"/>
  <c r="N22" i="15"/>
  <c r="K22" i="15"/>
  <c r="Y22" i="15"/>
  <c r="L22" i="15"/>
  <c r="X22" i="15"/>
  <c r="Z22" i="15" l="1"/>
  <c r="G22" i="11" l="1"/>
  <c r="G57" i="12"/>
  <c r="G22" i="12" l="1"/>
  <c r="I22" i="12"/>
  <c r="Y16" i="15"/>
  <c r="Y12" i="15"/>
  <c r="W12" i="15" l="1"/>
  <c r="X12" i="15"/>
  <c r="W16" i="15"/>
  <c r="X16" i="15"/>
  <c r="V16" i="15"/>
  <c r="U12" i="15"/>
  <c r="T12" i="15"/>
  <c r="S12" i="15"/>
  <c r="R12" i="15"/>
  <c r="Q12" i="15"/>
  <c r="P12" i="15"/>
  <c r="O12" i="15"/>
  <c r="M12" i="15"/>
  <c r="J12" i="15"/>
  <c r="I12" i="15"/>
  <c r="H12" i="15"/>
  <c r="E12" i="15"/>
  <c r="V12" i="15"/>
  <c r="C12" i="15"/>
  <c r="D12" i="15"/>
  <c r="K12" i="15"/>
  <c r="N12" i="15"/>
  <c r="F12" i="15"/>
  <c r="G12" i="15"/>
  <c r="L12" i="15"/>
  <c r="R16" i="15"/>
  <c r="G16" i="15"/>
  <c r="F16" i="15"/>
  <c r="U16" i="15"/>
  <c r="C16" i="15"/>
  <c r="D16" i="15"/>
  <c r="E16" i="15"/>
  <c r="H16" i="15"/>
  <c r="I16" i="15"/>
  <c r="J16" i="15"/>
  <c r="K16" i="15"/>
  <c r="L16" i="15"/>
  <c r="M16" i="15"/>
  <c r="N16" i="15"/>
  <c r="O16" i="15"/>
  <c r="P16" i="15"/>
  <c r="Q16" i="15"/>
  <c r="S16" i="15"/>
  <c r="T16" i="15"/>
  <c r="H30" i="15"/>
  <c r="K28" i="15"/>
  <c r="R23" i="15"/>
  <c r="I21" i="15"/>
  <c r="I19" i="15"/>
  <c r="L18" i="15"/>
  <c r="G23" i="15" l="1"/>
  <c r="D28" i="15"/>
  <c r="S23" i="15"/>
  <c r="C23" i="15"/>
  <c r="V25" i="15"/>
  <c r="Y25" i="15"/>
  <c r="W26" i="15"/>
  <c r="Y26" i="15"/>
  <c r="L24" i="15"/>
  <c r="Y24" i="15"/>
  <c r="W13" i="15"/>
  <c r="Y13" i="15"/>
  <c r="V27" i="15"/>
  <c r="Y27" i="15"/>
  <c r="O14" i="15"/>
  <c r="Y14" i="15"/>
  <c r="F28" i="15"/>
  <c r="Y28" i="15"/>
  <c r="I28" i="15"/>
  <c r="X15" i="15"/>
  <c r="Y15" i="15"/>
  <c r="V29" i="15"/>
  <c r="Y29" i="15"/>
  <c r="J13" i="15"/>
  <c r="F24" i="15"/>
  <c r="Q18" i="15"/>
  <c r="Y18" i="15"/>
  <c r="Q19" i="15"/>
  <c r="Y19" i="15"/>
  <c r="N27" i="15"/>
  <c r="Q20" i="15"/>
  <c r="Y20" i="15"/>
  <c r="W21" i="15"/>
  <c r="Y21" i="15"/>
  <c r="U19" i="15"/>
  <c r="E28" i="15"/>
  <c r="L17" i="15"/>
  <c r="Y17" i="15"/>
  <c r="X30" i="15"/>
  <c r="Y30" i="15"/>
  <c r="E23" i="15"/>
  <c r="Y23" i="15"/>
  <c r="U28" i="15"/>
  <c r="K23" i="15"/>
  <c r="Z12" i="15"/>
  <c r="Z16" i="15"/>
  <c r="R20" i="15"/>
  <c r="I20" i="15"/>
  <c r="P21" i="15"/>
  <c r="H14" i="15"/>
  <c r="Q13" i="15"/>
  <c r="F13" i="15"/>
  <c r="S13" i="15"/>
  <c r="K13" i="15"/>
  <c r="U14" i="15"/>
  <c r="T23" i="15"/>
  <c r="M21" i="15"/>
  <c r="O29" i="15"/>
  <c r="O23" i="15"/>
  <c r="P13" i="15"/>
  <c r="S28" i="15"/>
  <c r="H23" i="15"/>
  <c r="Q21" i="15"/>
  <c r="D27" i="15"/>
  <c r="S21" i="15"/>
  <c r="K21" i="15"/>
  <c r="U23" i="15"/>
  <c r="R14" i="15"/>
  <c r="M30" i="15"/>
  <c r="E14" i="15"/>
  <c r="V13" i="15"/>
  <c r="J21" i="15"/>
  <c r="N24" i="15"/>
  <c r="T18" i="15"/>
  <c r="I13" i="15"/>
  <c r="T28" i="15"/>
  <c r="I23" i="15"/>
  <c r="S30" i="15"/>
  <c r="K30" i="15"/>
  <c r="C13" i="15"/>
  <c r="R28" i="15"/>
  <c r="D23" i="15"/>
  <c r="R13" i="15"/>
  <c r="T20" i="15"/>
  <c r="C14" i="15"/>
  <c r="E13" i="15"/>
  <c r="H20" i="15"/>
  <c r="E21" i="15"/>
  <c r="G20" i="15"/>
  <c r="W23" i="15"/>
  <c r="X23" i="15"/>
  <c r="I29" i="15"/>
  <c r="F30" i="15"/>
  <c r="G24" i="15"/>
  <c r="J30" i="15"/>
  <c r="U13" i="15"/>
  <c r="T13" i="15"/>
  <c r="L13" i="15"/>
  <c r="D13" i="15"/>
  <c r="E30" i="15"/>
  <c r="O13" i="15"/>
  <c r="P14" i="15"/>
  <c r="F14" i="15"/>
  <c r="K20" i="15"/>
  <c r="T21" i="15"/>
  <c r="L21" i="15"/>
  <c r="L23" i="15"/>
  <c r="N13" i="15"/>
  <c r="N23" i="15"/>
  <c r="P23" i="15"/>
  <c r="F23" i="15"/>
  <c r="Q23" i="15"/>
  <c r="J23" i="15"/>
  <c r="T30" i="15"/>
  <c r="L30" i="15"/>
  <c r="M13" i="15"/>
  <c r="O20" i="15"/>
  <c r="V23" i="15"/>
  <c r="T27" i="15"/>
  <c r="O17" i="15"/>
  <c r="Q17" i="15"/>
  <c r="E27" i="15"/>
  <c r="H26" i="15"/>
  <c r="P26" i="15"/>
  <c r="D17" i="15"/>
  <c r="J20" i="15"/>
  <c r="N25" i="15"/>
  <c r="S20" i="15"/>
  <c r="R15" i="15"/>
  <c r="U29" i="15"/>
  <c r="H24" i="15"/>
  <c r="L19" i="15"/>
  <c r="P24" i="15"/>
  <c r="F19" i="15"/>
  <c r="U30" i="15"/>
  <c r="I15" i="15"/>
  <c r="L29" i="15"/>
  <c r="Q15" i="15"/>
  <c r="R26" i="15"/>
  <c r="C30" i="15"/>
  <c r="J15" i="15"/>
  <c r="M29" i="15"/>
  <c r="S15" i="15"/>
  <c r="F17" i="15"/>
  <c r="D30" i="15"/>
  <c r="K15" i="15"/>
  <c r="N29" i="15"/>
  <c r="T15" i="15"/>
  <c r="C15" i="15"/>
  <c r="H28" i="15"/>
  <c r="M14" i="15"/>
  <c r="P28" i="15"/>
  <c r="U17" i="15"/>
  <c r="T26" i="15"/>
  <c r="H13" i="15"/>
  <c r="L26" i="15"/>
  <c r="Q29" i="15"/>
  <c r="G13" i="15"/>
  <c r="D26" i="15"/>
  <c r="J29" i="15"/>
  <c r="O15" i="15"/>
  <c r="S29" i="15"/>
  <c r="R24" i="15"/>
  <c r="C19" i="15"/>
  <c r="I14" i="15"/>
  <c r="L28" i="15"/>
  <c r="Q14" i="15"/>
  <c r="R27" i="15"/>
  <c r="C20" i="15"/>
  <c r="I24" i="15"/>
  <c r="M19" i="15"/>
  <c r="Q24" i="15"/>
  <c r="G17" i="15"/>
  <c r="D20" i="15"/>
  <c r="J24" i="15"/>
  <c r="N19" i="15"/>
  <c r="S24" i="15"/>
  <c r="F26" i="15"/>
  <c r="E20" i="15"/>
  <c r="K24" i="15"/>
  <c r="O19" i="15"/>
  <c r="T24" i="15"/>
  <c r="C24" i="15"/>
  <c r="I18" i="15"/>
  <c r="M23" i="15"/>
  <c r="Q27" i="15"/>
  <c r="J27" i="15"/>
  <c r="R30" i="15"/>
  <c r="D24" i="15"/>
  <c r="T17" i="15"/>
  <c r="V21" i="15"/>
  <c r="D25" i="15"/>
  <c r="F29" i="15"/>
  <c r="U27" i="15"/>
  <c r="W30" i="15"/>
  <c r="X25" i="15"/>
  <c r="X20" i="15"/>
  <c r="W15" i="15"/>
  <c r="N15" i="15"/>
  <c r="L27" i="15"/>
  <c r="M17" i="15"/>
  <c r="O25" i="15"/>
  <c r="H21" i="15"/>
  <c r="M25" i="15"/>
  <c r="S19" i="15"/>
  <c r="F21" i="15"/>
  <c r="E25" i="15"/>
  <c r="K19" i="15"/>
  <c r="O24" i="15"/>
  <c r="T19" i="15"/>
  <c r="G15" i="15"/>
  <c r="C28" i="15"/>
  <c r="M18" i="15"/>
  <c r="R25" i="15"/>
  <c r="C29" i="15"/>
  <c r="J14" i="15"/>
  <c r="M28" i="15"/>
  <c r="S14" i="15"/>
  <c r="G26" i="15"/>
  <c r="D29" i="15"/>
  <c r="K14" i="15"/>
  <c r="N28" i="15"/>
  <c r="T14" i="15"/>
  <c r="U15" i="15"/>
  <c r="E29" i="15"/>
  <c r="L14" i="15"/>
  <c r="O28" i="15"/>
  <c r="R29" i="15"/>
  <c r="D14" i="15"/>
  <c r="I27" i="15"/>
  <c r="S17" i="15"/>
  <c r="M24" i="15"/>
  <c r="K17" i="15"/>
  <c r="G29" i="15"/>
  <c r="G21" i="15"/>
  <c r="V15" i="15"/>
  <c r="V20" i="15"/>
  <c r="V18" i="15"/>
  <c r="X29" i="15"/>
  <c r="W25" i="15"/>
  <c r="W20" i="15"/>
  <c r="X14" i="15"/>
  <c r="D18" i="15"/>
  <c r="M27" i="15"/>
  <c r="G25" i="15"/>
  <c r="D19" i="15"/>
  <c r="N18" i="15"/>
  <c r="F25" i="15"/>
  <c r="E19" i="15"/>
  <c r="O18" i="15"/>
  <c r="U24" i="15"/>
  <c r="H18" i="15"/>
  <c r="P18" i="15"/>
  <c r="G19" i="15"/>
  <c r="J17" i="15"/>
  <c r="N21" i="15"/>
  <c r="S26" i="15"/>
  <c r="R17" i="15"/>
  <c r="C25" i="15"/>
  <c r="L25" i="15"/>
  <c r="M15" i="15"/>
  <c r="E15" i="15"/>
  <c r="F20" i="15"/>
  <c r="R18" i="15"/>
  <c r="W29" i="15"/>
  <c r="X24" i="15"/>
  <c r="X18" i="15"/>
  <c r="W14" i="15"/>
  <c r="O27" i="15"/>
  <c r="H27" i="15"/>
  <c r="P27" i="15"/>
  <c r="G28" i="15"/>
  <c r="J26" i="15"/>
  <c r="N30" i="15"/>
  <c r="T25" i="15"/>
  <c r="U26" i="15"/>
  <c r="S18" i="15"/>
  <c r="V26" i="15"/>
  <c r="V24" i="15"/>
  <c r="V28" i="15"/>
  <c r="W28" i="15"/>
  <c r="X28" i="15"/>
  <c r="W24" i="15"/>
  <c r="W18" i="15"/>
  <c r="X13" i="15"/>
  <c r="N17" i="15"/>
  <c r="E17" i="15"/>
  <c r="K25" i="15"/>
  <c r="O21" i="15"/>
  <c r="C26" i="15"/>
  <c r="E24" i="15"/>
  <c r="J28" i="15"/>
  <c r="W17" i="15"/>
  <c r="X27" i="15"/>
  <c r="X17" i="15"/>
  <c r="N26" i="15"/>
  <c r="H17" i="15"/>
  <c r="C18" i="15"/>
  <c r="O26" i="15"/>
  <c r="I26" i="15"/>
  <c r="L15" i="15"/>
  <c r="J18" i="15"/>
  <c r="N14" i="15"/>
  <c r="D15" i="15"/>
  <c r="S27" i="15"/>
  <c r="V17" i="15"/>
  <c r="V14" i="15"/>
  <c r="V19" i="15"/>
  <c r="W19" i="15"/>
  <c r="W27" i="15"/>
  <c r="E18" i="15"/>
  <c r="P17" i="15"/>
  <c r="K18" i="15"/>
  <c r="E26" i="15"/>
  <c r="Q26" i="15"/>
  <c r="F27" i="15"/>
  <c r="R19" i="15"/>
  <c r="R21" i="15"/>
  <c r="K27" i="15"/>
  <c r="P30" i="15"/>
  <c r="G14" i="15"/>
  <c r="C27" i="15"/>
  <c r="I30" i="15"/>
  <c r="M26" i="15"/>
  <c r="Q30" i="15"/>
  <c r="Q28" i="15"/>
  <c r="U20" i="15"/>
  <c r="H15" i="15"/>
  <c r="K29" i="15"/>
  <c r="P15" i="15"/>
  <c r="T29" i="15"/>
  <c r="U21" i="15"/>
  <c r="H25" i="15"/>
  <c r="L20" i="15"/>
  <c r="P25" i="15"/>
  <c r="C21" i="15"/>
  <c r="I25" i="15"/>
  <c r="M20" i="15"/>
  <c r="Q25" i="15"/>
  <c r="G27" i="15"/>
  <c r="D21" i="15"/>
  <c r="J25" i="15"/>
  <c r="N20" i="15"/>
  <c r="S25" i="15"/>
  <c r="U25" i="15"/>
  <c r="H19" i="15"/>
  <c r="P19" i="15"/>
  <c r="O30" i="15"/>
  <c r="P20" i="15"/>
  <c r="H29" i="15"/>
  <c r="K26" i="15"/>
  <c r="V30" i="15"/>
  <c r="C17" i="15"/>
  <c r="J19" i="15"/>
  <c r="X19" i="15"/>
  <c r="X26" i="15"/>
  <c r="X21" i="15"/>
  <c r="F15" i="15"/>
  <c r="I17" i="15"/>
  <c r="F18" i="15"/>
  <c r="G18" i="15"/>
  <c r="U18" i="15"/>
  <c r="P29" i="15"/>
  <c r="G30" i="15"/>
  <c r="C31" i="15" l="1"/>
  <c r="L31" i="15"/>
  <c r="Y31" i="15"/>
  <c r="Z17" i="15"/>
  <c r="Z23" i="15"/>
  <c r="Z29" i="15"/>
  <c r="Z15" i="15"/>
  <c r="Z14" i="15"/>
  <c r="Z30" i="15"/>
  <c r="Z19" i="15"/>
  <c r="Z27" i="15"/>
  <c r="Z28" i="15"/>
  <c r="Z21" i="15"/>
  <c r="Z25" i="15"/>
  <c r="Z20" i="15"/>
  <c r="Z26" i="15"/>
  <c r="Z18" i="15"/>
  <c r="Z24" i="15"/>
  <c r="W31" i="15"/>
  <c r="G12" i="11"/>
  <c r="G16" i="11"/>
  <c r="I31" i="15"/>
  <c r="R31" i="15"/>
  <c r="U31" i="15"/>
  <c r="Q31" i="15"/>
  <c r="P31" i="15"/>
  <c r="F31" i="15"/>
  <c r="X31" i="15"/>
  <c r="D31" i="15"/>
  <c r="K31" i="15"/>
  <c r="G31" i="15"/>
  <c r="E31" i="15"/>
  <c r="T31" i="15"/>
  <c r="V31" i="15"/>
  <c r="S31" i="15"/>
  <c r="M31" i="15"/>
  <c r="N31" i="15"/>
  <c r="H31" i="15"/>
  <c r="O31" i="15"/>
  <c r="J31" i="15"/>
  <c r="G13" i="11" l="1"/>
  <c r="Z13" i="15"/>
  <c r="Z31" i="15"/>
  <c r="G24" i="11"/>
  <c r="G25" i="11"/>
  <c r="G15" i="11"/>
  <c r="G20" i="11"/>
  <c r="G14" i="11"/>
  <c r="G26" i="11"/>
  <c r="G17" i="11"/>
  <c r="G19" i="11"/>
  <c r="G30" i="11"/>
  <c r="G18" i="11"/>
  <c r="G29" i="11"/>
  <c r="G21" i="11"/>
  <c r="G27" i="11"/>
  <c r="G13" i="12"/>
  <c r="G28" i="11" l="1"/>
  <c r="G23" i="11"/>
  <c r="AA22" i="15"/>
  <c r="C32" i="15"/>
  <c r="G28" i="12"/>
  <c r="Y32" i="15"/>
  <c r="U32" i="15"/>
  <c r="G25" i="12"/>
  <c r="G17" i="12"/>
  <c r="G26" i="12"/>
  <c r="G29" i="12"/>
  <c r="AA12" i="15"/>
  <c r="AA25" i="15"/>
  <c r="AA20" i="15"/>
  <c r="AA18" i="15"/>
  <c r="S32" i="15"/>
  <c r="G12" i="12"/>
  <c r="I16" i="12"/>
  <c r="G16" i="12"/>
  <c r="I23" i="12"/>
  <c r="G21" i="12"/>
  <c r="G19" i="12"/>
  <c r="G15" i="12"/>
  <c r="G14" i="12"/>
  <c r="F32" i="15"/>
  <c r="G27" i="12"/>
  <c r="G30" i="12"/>
  <c r="G20" i="12"/>
  <c r="G18" i="12"/>
  <c r="D32" i="15"/>
  <c r="P32" i="15"/>
  <c r="AA24" i="15"/>
  <c r="AA27" i="15"/>
  <c r="AA21" i="15"/>
  <c r="K32" i="15"/>
  <c r="N32" i="15"/>
  <c r="W32" i="15"/>
  <c r="L32" i="15"/>
  <c r="AA26" i="15"/>
  <c r="AA30" i="15"/>
  <c r="I32" i="15"/>
  <c r="Q32" i="15"/>
  <c r="O32" i="15"/>
  <c r="AA29" i="15"/>
  <c r="M32" i="15"/>
  <c r="AA17" i="15"/>
  <c r="J32" i="15"/>
  <c r="H32" i="15"/>
  <c r="AA19" i="15"/>
  <c r="R32" i="15"/>
  <c r="G32" i="15"/>
  <c r="AA13" i="15"/>
  <c r="AA28" i="15"/>
  <c r="AA23" i="15"/>
  <c r="X32" i="15"/>
  <c r="AA15" i="15"/>
  <c r="E32" i="15"/>
  <c r="AA14" i="15"/>
  <c r="V32" i="15"/>
  <c r="AA16" i="15"/>
  <c r="T32" i="15"/>
  <c r="G59" i="12"/>
  <c r="I13" i="12"/>
  <c r="G48" i="12"/>
  <c r="G60" i="12"/>
  <c r="G31" i="11" l="1"/>
  <c r="I24" i="12"/>
  <c r="G24" i="12"/>
  <c r="G23" i="12"/>
  <c r="I25" i="12"/>
  <c r="G64" i="12"/>
  <c r="I28" i="12"/>
  <c r="G63" i="12"/>
  <c r="I26" i="12"/>
  <c r="I12" i="12"/>
  <c r="I29" i="12"/>
  <c r="G61" i="12"/>
  <c r="I17" i="12"/>
  <c r="G52" i="12"/>
  <c r="G31" i="12"/>
  <c r="I15" i="12"/>
  <c r="G50" i="12"/>
  <c r="G51" i="12"/>
  <c r="I14" i="12"/>
  <c r="G49" i="12"/>
  <c r="I30" i="12"/>
  <c r="G65" i="12"/>
  <c r="G47" i="12"/>
  <c r="I19" i="12"/>
  <c r="G54" i="12"/>
  <c r="G56" i="12"/>
  <c r="I21" i="12"/>
  <c r="I27" i="12"/>
  <c r="G62" i="12"/>
  <c r="G83" i="12"/>
  <c r="G95" i="12"/>
  <c r="I18" i="12"/>
  <c r="G53" i="12"/>
  <c r="G55" i="12"/>
  <c r="I20" i="12"/>
  <c r="AA31" i="15"/>
  <c r="Z32" i="15"/>
  <c r="G94" i="12"/>
  <c r="G58" i="12" l="1"/>
  <c r="G93" i="12"/>
  <c r="G66" i="12"/>
  <c r="G99" i="12"/>
  <c r="G98" i="12"/>
  <c r="G96" i="12"/>
  <c r="G87" i="12"/>
  <c r="G84" i="12"/>
  <c r="G91" i="12"/>
  <c r="G88" i="12"/>
  <c r="G90" i="12"/>
  <c r="G82" i="12"/>
  <c r="G85" i="12"/>
  <c r="G86" i="12"/>
  <c r="G100" i="12"/>
  <c r="I31" i="12"/>
  <c r="G89" i="12"/>
  <c r="G97" i="12"/>
  <c r="G101" i="12" l="1"/>
  <c r="P47" i="14" l="1"/>
  <c r="P39" i="14" l="1"/>
  <c r="P38" i="14" l="1"/>
  <c r="P42" i="14"/>
  <c r="P51" i="14"/>
  <c r="P55" i="14"/>
  <c r="P54" i="14"/>
  <c r="P43" i="14"/>
  <c r="P46" i="14"/>
  <c r="P40" i="14"/>
  <c r="P53" i="14"/>
  <c r="P52" i="14"/>
  <c r="P41" i="14"/>
  <c r="P50" i="14"/>
  <c r="P45" i="14"/>
  <c r="P44" i="14"/>
  <c r="P48" i="14"/>
  <c r="P37" i="14"/>
  <c r="P56" i="3" l="1"/>
  <c r="P49" i="14"/>
  <c r="K65" i="3" l="1"/>
  <c r="Q56" i="3"/>
  <c r="P57" i="14"/>
  <c r="K66" i="3" l="1"/>
  <c r="Q65" i="3"/>
  <c r="P65" i="3"/>
  <c r="P66" i="3" l="1"/>
  <c r="L114" i="18" l="1"/>
  <c r="AI2" i="18"/>
  <c r="Z2" i="18"/>
  <c r="C114" i="18"/>
  <c r="AD2" i="18"/>
  <c r="G114" i="18"/>
  <c r="D114" i="18"/>
  <c r="AA2" i="18"/>
  <c r="J114" i="18"/>
  <c r="AG2" i="18"/>
  <c r="E114" i="18"/>
  <c r="AB2" i="18"/>
  <c r="AJ2" i="18"/>
  <c r="M114" i="18"/>
  <c r="AE2" i="18"/>
  <c r="H114" i="18"/>
  <c r="AH2" i="18"/>
  <c r="K114" i="18"/>
  <c r="AF2" i="18"/>
  <c r="I114" i="18"/>
  <c r="AC2" i="18"/>
  <c r="F114" i="18"/>
  <c r="C113" i="18"/>
  <c r="K113" i="18"/>
  <c r="H113" i="18"/>
  <c r="D113" i="18"/>
  <c r="J113" i="18"/>
  <c r="L113" i="18"/>
  <c r="E113" i="18"/>
  <c r="I113" i="18"/>
  <c r="G113" i="18"/>
  <c r="M113" i="18"/>
  <c r="E119" i="18" l="1"/>
  <c r="E116" i="18"/>
  <c r="E117" i="18"/>
  <c r="AB27" i="18"/>
  <c r="AB17" i="18"/>
  <c r="AB20" i="18"/>
  <c r="AB14" i="18"/>
  <c r="AB18" i="18"/>
  <c r="AB28" i="18"/>
  <c r="AB10" i="18"/>
  <c r="AB19" i="18"/>
  <c r="AB22" i="18"/>
  <c r="AB4" i="18"/>
  <c r="AB25" i="18"/>
  <c r="AB6" i="18"/>
  <c r="AB11" i="18"/>
  <c r="AB26" i="18"/>
  <c r="AB7" i="18"/>
  <c r="AB29" i="18"/>
  <c r="AB24" i="18"/>
  <c r="AB12" i="18"/>
  <c r="AB16" i="18"/>
  <c r="AB13" i="18"/>
  <c r="AB15" i="18"/>
  <c r="AB5" i="18"/>
  <c r="AB21" i="18"/>
  <c r="AB9" i="18"/>
  <c r="AB8" i="18"/>
  <c r="AB23" i="18"/>
  <c r="J117" i="18"/>
  <c r="J116" i="18"/>
  <c r="J119" i="18"/>
  <c r="K119" i="18"/>
  <c r="K117" i="18"/>
  <c r="K116" i="18"/>
  <c r="F121" i="18"/>
  <c r="F124" i="18"/>
  <c r="F122" i="18"/>
  <c r="E121" i="18"/>
  <c r="E122" i="18"/>
  <c r="E124" i="18"/>
  <c r="AJ3" i="18"/>
  <c r="P3" i="18" s="1"/>
  <c r="M115" i="18"/>
  <c r="M116" i="18"/>
  <c r="M117" i="18"/>
  <c r="M119" i="18"/>
  <c r="I117" i="18"/>
  <c r="I116" i="18"/>
  <c r="I119" i="18"/>
  <c r="E115" i="18"/>
  <c r="AB3" i="18"/>
  <c r="AC27" i="18"/>
  <c r="AC28" i="18"/>
  <c r="AC14" i="18"/>
  <c r="AC19" i="18"/>
  <c r="AC10" i="18"/>
  <c r="AC11" i="18"/>
  <c r="AC15" i="18"/>
  <c r="AC9" i="18"/>
  <c r="AC4" i="18"/>
  <c r="AC18" i="18"/>
  <c r="AC24" i="18"/>
  <c r="AC22" i="18"/>
  <c r="AC25" i="18"/>
  <c r="AC12" i="18"/>
  <c r="AC6" i="18"/>
  <c r="AC29" i="18"/>
  <c r="AC7" i="18"/>
  <c r="AC23" i="18"/>
  <c r="AC20" i="18"/>
  <c r="AC21" i="18"/>
  <c r="AC17" i="18"/>
  <c r="AC16" i="18"/>
  <c r="AC26" i="18"/>
  <c r="AC5" i="18"/>
  <c r="AC13" i="18"/>
  <c r="AC8" i="18"/>
  <c r="AG27" i="18"/>
  <c r="AG20" i="18"/>
  <c r="AG16" i="18"/>
  <c r="AG9" i="18"/>
  <c r="AG11" i="18"/>
  <c r="AG8" i="18"/>
  <c r="AG6" i="18"/>
  <c r="AG19" i="18"/>
  <c r="AG22" i="18"/>
  <c r="AG4" i="18"/>
  <c r="AG18" i="18"/>
  <c r="AG5" i="18"/>
  <c r="AG7" i="18"/>
  <c r="AG17" i="18"/>
  <c r="AG21" i="18"/>
  <c r="AG24" i="18"/>
  <c r="AG13" i="18"/>
  <c r="AG15" i="18"/>
  <c r="AG25" i="18"/>
  <c r="AG26" i="18"/>
  <c r="AG28" i="18"/>
  <c r="AG23" i="18"/>
  <c r="AG10" i="18"/>
  <c r="AG12" i="18"/>
  <c r="AG29" i="18"/>
  <c r="AG14" i="18"/>
  <c r="AF3" i="18"/>
  <c r="I115" i="18"/>
  <c r="C116" i="18"/>
  <c r="C119" i="18"/>
  <c r="A116" i="18"/>
  <c r="C117" i="18"/>
  <c r="J121" i="18"/>
  <c r="J122" i="18"/>
  <c r="J124" i="18"/>
  <c r="G117" i="18"/>
  <c r="G116" i="18"/>
  <c r="G119" i="18"/>
  <c r="G115" i="18"/>
  <c r="AD3" i="18"/>
  <c r="D117" i="18"/>
  <c r="D116" i="18"/>
  <c r="D119" i="18"/>
  <c r="Z3" i="18"/>
  <c r="C115" i="18"/>
  <c r="I121" i="18"/>
  <c r="I122" i="18"/>
  <c r="I124" i="18"/>
  <c r="AA27" i="18"/>
  <c r="AA16" i="18"/>
  <c r="AA13" i="18"/>
  <c r="AA12" i="18"/>
  <c r="AA17" i="18"/>
  <c r="AA14" i="18"/>
  <c r="AA5" i="18"/>
  <c r="AA22" i="18"/>
  <c r="AA11" i="18"/>
  <c r="AA28" i="18"/>
  <c r="AA7" i="18"/>
  <c r="AA4" i="18"/>
  <c r="AA19" i="18"/>
  <c r="AA25" i="18"/>
  <c r="AA29" i="18"/>
  <c r="AA24" i="18"/>
  <c r="AA26" i="18"/>
  <c r="AA15" i="18"/>
  <c r="AA8" i="18"/>
  <c r="AA18" i="18"/>
  <c r="AA9" i="18"/>
  <c r="AA10" i="18"/>
  <c r="AA23" i="18"/>
  <c r="AA6" i="18"/>
  <c r="AA21" i="18"/>
  <c r="AA20" i="18"/>
  <c r="AI3" i="18"/>
  <c r="L115" i="18"/>
  <c r="AF27" i="18"/>
  <c r="AF23" i="18"/>
  <c r="AF15" i="18"/>
  <c r="AF8" i="18"/>
  <c r="AF13" i="18"/>
  <c r="AF12" i="18"/>
  <c r="AF25" i="18"/>
  <c r="AF7" i="18"/>
  <c r="AF16" i="18"/>
  <c r="AF4" i="18"/>
  <c r="AF14" i="18"/>
  <c r="AF18" i="18"/>
  <c r="AF11" i="18"/>
  <c r="AF6" i="18"/>
  <c r="AF26" i="18"/>
  <c r="AF20" i="18"/>
  <c r="AF29" i="18"/>
  <c r="AF28" i="18"/>
  <c r="AF21" i="18"/>
  <c r="AF24" i="18"/>
  <c r="AF10" i="18"/>
  <c r="AF5" i="18"/>
  <c r="AF19" i="18"/>
  <c r="AF9" i="18"/>
  <c r="AF22" i="18"/>
  <c r="AF17" i="18"/>
  <c r="D122" i="18"/>
  <c r="D124" i="18"/>
  <c r="D121" i="18"/>
  <c r="AA3" i="18"/>
  <c r="D115" i="18"/>
  <c r="K121" i="18"/>
  <c r="K122" i="18"/>
  <c r="K124" i="18"/>
  <c r="G121" i="18"/>
  <c r="G124" i="18"/>
  <c r="G122" i="18"/>
  <c r="K115" i="18"/>
  <c r="AH3" i="18"/>
  <c r="AH27" i="18"/>
  <c r="AH21" i="18"/>
  <c r="AH20" i="18"/>
  <c r="AH28" i="18"/>
  <c r="AH23" i="18"/>
  <c r="AH13" i="18"/>
  <c r="AH12" i="18"/>
  <c r="AH4" i="18"/>
  <c r="AH26" i="18"/>
  <c r="AH24" i="18"/>
  <c r="AH25" i="18"/>
  <c r="AH18" i="18"/>
  <c r="AH11" i="18"/>
  <c r="AH17" i="18"/>
  <c r="AH10" i="18"/>
  <c r="AH16" i="18"/>
  <c r="AH7" i="18"/>
  <c r="AH19" i="18"/>
  <c r="AH22" i="18"/>
  <c r="AH15" i="18"/>
  <c r="AH5" i="18"/>
  <c r="AH9" i="18"/>
  <c r="AH29" i="18"/>
  <c r="AH14" i="18"/>
  <c r="AH6" i="18"/>
  <c r="AH8" i="18"/>
  <c r="AD27" i="18"/>
  <c r="AD14" i="18"/>
  <c r="AD4" i="18"/>
  <c r="AD9" i="18"/>
  <c r="AD16" i="18"/>
  <c r="AD18" i="18"/>
  <c r="AD12" i="18"/>
  <c r="AD8" i="18"/>
  <c r="AD20" i="18"/>
  <c r="AD25" i="18"/>
  <c r="AD15" i="18"/>
  <c r="AD5" i="18"/>
  <c r="AD7" i="18"/>
  <c r="AD11" i="18"/>
  <c r="AD19" i="18"/>
  <c r="AD10" i="18"/>
  <c r="AD21" i="18"/>
  <c r="AD6" i="18"/>
  <c r="AD26" i="18"/>
  <c r="AD24" i="18"/>
  <c r="AD23" i="18"/>
  <c r="AD17" i="18"/>
  <c r="AD29" i="18"/>
  <c r="AD13" i="18"/>
  <c r="AD22" i="18"/>
  <c r="AD28" i="18"/>
  <c r="H122" i="18"/>
  <c r="H121" i="18"/>
  <c r="H124" i="18"/>
  <c r="C122" i="18"/>
  <c r="A121" i="18"/>
  <c r="C121" i="18"/>
  <c r="C124" i="18"/>
  <c r="H116" i="18"/>
  <c r="H117" i="18"/>
  <c r="H119" i="18"/>
  <c r="AE27" i="18"/>
  <c r="AE29" i="18"/>
  <c r="AE7" i="18"/>
  <c r="AE19" i="18"/>
  <c r="AE21" i="18"/>
  <c r="AE6" i="18"/>
  <c r="AE23" i="18"/>
  <c r="AE25" i="18"/>
  <c r="AE15" i="18"/>
  <c r="AE26" i="18"/>
  <c r="AE5" i="18"/>
  <c r="AE12" i="18"/>
  <c r="AE20" i="18"/>
  <c r="AE4" i="18"/>
  <c r="AE17" i="18"/>
  <c r="AE10" i="18"/>
  <c r="AE13" i="18"/>
  <c r="AE14" i="18"/>
  <c r="AE16" i="18"/>
  <c r="AE24" i="18"/>
  <c r="AE22" i="18"/>
  <c r="AE8" i="18"/>
  <c r="AE11" i="18"/>
  <c r="AE9" i="18"/>
  <c r="AE28" i="18"/>
  <c r="AE18" i="18"/>
  <c r="Z27" i="18"/>
  <c r="Z17" i="18"/>
  <c r="Z11" i="18"/>
  <c r="Z4" i="18"/>
  <c r="Z6" i="18"/>
  <c r="Z9" i="18"/>
  <c r="Z13" i="18"/>
  <c r="Z16" i="18"/>
  <c r="Z5" i="18"/>
  <c r="Z19" i="18"/>
  <c r="Z24" i="18"/>
  <c r="Z18" i="18"/>
  <c r="Z14" i="18"/>
  <c r="Z28" i="18"/>
  <c r="Z12" i="18"/>
  <c r="Z26" i="18"/>
  <c r="Z20" i="18"/>
  <c r="Z21" i="18"/>
  <c r="Z8" i="18"/>
  <c r="Z29" i="18"/>
  <c r="Z7" i="18"/>
  <c r="Z23" i="18"/>
  <c r="Z22" i="18"/>
  <c r="Z10" i="18"/>
  <c r="Z25" i="18"/>
  <c r="Z15" i="18"/>
  <c r="AG3" i="18"/>
  <c r="J115" i="18"/>
  <c r="AE3" i="18"/>
  <c r="H115" i="18"/>
  <c r="F113" i="18"/>
  <c r="M122" i="18"/>
  <c r="M124" i="18"/>
  <c r="M121" i="18"/>
  <c r="AI27" i="18"/>
  <c r="AI7" i="18"/>
  <c r="AI8" i="18"/>
  <c r="AI17" i="18"/>
  <c r="AI9" i="18"/>
  <c r="AI16" i="18"/>
  <c r="AI25" i="18"/>
  <c r="AI28" i="18"/>
  <c r="AI23" i="18"/>
  <c r="AI5" i="18"/>
  <c r="AI4" i="18"/>
  <c r="AI6" i="18"/>
  <c r="AI20" i="18"/>
  <c r="AI15" i="18"/>
  <c r="AI11" i="18"/>
  <c r="AI13" i="18"/>
  <c r="AI26" i="18"/>
  <c r="AI29" i="18"/>
  <c r="AI14" i="18"/>
  <c r="AI12" i="18"/>
  <c r="AI22" i="18"/>
  <c r="AI19" i="18"/>
  <c r="AI21" i="18"/>
  <c r="AI10" i="18"/>
  <c r="AI24" i="18"/>
  <c r="AI18" i="18"/>
  <c r="L116" i="18"/>
  <c r="L117" i="18"/>
  <c r="L119" i="18"/>
  <c r="AC3" i="18"/>
  <c r="F115" i="18"/>
  <c r="AJ27" i="18"/>
  <c r="AJ12" i="18"/>
  <c r="AJ26" i="18"/>
  <c r="AJ14" i="18"/>
  <c r="AJ18" i="18"/>
  <c r="AJ9" i="18"/>
  <c r="AJ10" i="18"/>
  <c r="AJ15" i="18"/>
  <c r="AJ5" i="18"/>
  <c r="AJ16" i="18"/>
  <c r="AJ6" i="18"/>
  <c r="AJ24" i="18"/>
  <c r="AJ25" i="18"/>
  <c r="AJ4" i="18"/>
  <c r="AJ23" i="18"/>
  <c r="AJ29" i="18"/>
  <c r="AJ8" i="18"/>
  <c r="AJ28" i="18"/>
  <c r="AJ13" i="18"/>
  <c r="AJ19" i="18"/>
  <c r="AJ17" i="18"/>
  <c r="AJ22" i="18"/>
  <c r="AJ20" i="18"/>
  <c r="AJ7" i="18"/>
  <c r="AJ21" i="18"/>
  <c r="D32" i="18"/>
  <c r="AJ11" i="18"/>
  <c r="L121" i="18"/>
  <c r="L122" i="18"/>
  <c r="L124" i="18"/>
  <c r="E131" i="18" l="1"/>
  <c r="E130" i="18"/>
  <c r="K130" i="18"/>
  <c r="I130" i="18"/>
  <c r="G131" i="18"/>
  <c r="J130" i="18"/>
  <c r="F123" i="18"/>
  <c r="F125" i="18" s="1"/>
  <c r="L118" i="18"/>
  <c r="L120" i="18" s="1"/>
  <c r="H131" i="18"/>
  <c r="H118" i="18"/>
  <c r="H120" i="18" s="1"/>
  <c r="H123" i="18"/>
  <c r="H125" i="18" s="1"/>
  <c r="D130" i="18"/>
  <c r="D131" i="18"/>
  <c r="I118" i="18"/>
  <c r="I120" i="18" s="1"/>
  <c r="I131" i="18"/>
  <c r="O124" i="18"/>
  <c r="AC30" i="18"/>
  <c r="O121" i="18"/>
  <c r="C123" i="18"/>
  <c r="D118" i="18"/>
  <c r="D120" i="18" s="1"/>
  <c r="K118" i="18"/>
  <c r="K120" i="18" s="1"/>
  <c r="C118" i="18"/>
  <c r="Z30" i="18"/>
  <c r="C131" i="18"/>
  <c r="O122" i="18"/>
  <c r="AH30" i="18"/>
  <c r="M130" i="18"/>
  <c r="L130" i="18"/>
  <c r="G123" i="18"/>
  <c r="G125" i="18" s="1"/>
  <c r="M118" i="18"/>
  <c r="M120" i="18" s="1"/>
  <c r="AF30" i="18"/>
  <c r="J118" i="18"/>
  <c r="J120" i="18" s="1"/>
  <c r="AD30" i="18"/>
  <c r="K131" i="18"/>
  <c r="G118" i="18"/>
  <c r="G120" i="18" s="1"/>
  <c r="L131" i="18"/>
  <c r="AE30" i="18"/>
  <c r="K123" i="18"/>
  <c r="K125" i="18" s="1"/>
  <c r="AA30" i="18"/>
  <c r="G130" i="18"/>
  <c r="L123" i="18"/>
  <c r="L125" i="18" s="1"/>
  <c r="M123" i="18"/>
  <c r="M125" i="18" s="1"/>
  <c r="M126" i="18" s="1"/>
  <c r="AI30" i="18"/>
  <c r="I123" i="18"/>
  <c r="I125" i="18" s="1"/>
  <c r="J131" i="18"/>
  <c r="AG30" i="18"/>
  <c r="E123" i="18"/>
  <c r="E125" i="18" s="1"/>
  <c r="AJ30" i="18"/>
  <c r="M131" i="18"/>
  <c r="H130" i="18"/>
  <c r="D123" i="18"/>
  <c r="D125" i="18" s="1"/>
  <c r="B2" i="19"/>
  <c r="J123" i="18"/>
  <c r="J125" i="18" s="1"/>
  <c r="F131" i="18"/>
  <c r="E118" i="18"/>
  <c r="E120" i="18" s="1"/>
  <c r="F117" i="18"/>
  <c r="F130" i="18" s="1"/>
  <c r="F119" i="18"/>
  <c r="O119" i="18" s="1"/>
  <c r="F116" i="18"/>
  <c r="O116" i="18" s="1"/>
  <c r="O28" i="18"/>
  <c r="P14" i="18"/>
  <c r="O29" i="18"/>
  <c r="P16" i="18"/>
  <c r="P22" i="18"/>
  <c r="P9" i="18"/>
  <c r="P20" i="18"/>
  <c r="O23" i="18"/>
  <c r="P28" i="18"/>
  <c r="O12" i="18"/>
  <c r="O7" i="18"/>
  <c r="P17" i="18"/>
  <c r="P8" i="18"/>
  <c r="P5" i="18"/>
  <c r="P29" i="18"/>
  <c r="O9" i="18"/>
  <c r="P24" i="18"/>
  <c r="P19" i="18"/>
  <c r="P12" i="18"/>
  <c r="O26" i="18"/>
  <c r="P6" i="18"/>
  <c r="O10" i="18"/>
  <c r="P25" i="18"/>
  <c r="O4" i="18"/>
  <c r="O15" i="18"/>
  <c r="P15" i="18"/>
  <c r="O5" i="18"/>
  <c r="O13" i="18"/>
  <c r="O11" i="18"/>
  <c r="P18" i="18"/>
  <c r="O6" i="18"/>
  <c r="P10" i="18"/>
  <c r="O19" i="18"/>
  <c r="P4" i="18"/>
  <c r="O21" i="18"/>
  <c r="O27" i="18"/>
  <c r="O20" i="18"/>
  <c r="P23" i="18"/>
  <c r="P26" i="18"/>
  <c r="O16" i="18"/>
  <c r="O14" i="18"/>
  <c r="P13" i="18"/>
  <c r="O17" i="18"/>
  <c r="O22" i="18"/>
  <c r="O18" i="18"/>
  <c r="P11" i="18"/>
  <c r="P7" i="18"/>
  <c r="P27" i="18"/>
  <c r="P21" i="18"/>
  <c r="O8" i="18"/>
  <c r="O24" i="18"/>
  <c r="O25" i="18"/>
  <c r="C130" i="18"/>
  <c r="AB30" i="18"/>
  <c r="B42" i="19"/>
  <c r="B45" i="19"/>
  <c r="H126" i="18" l="1"/>
  <c r="L126" i="18"/>
  <c r="D126" i="18"/>
  <c r="I126" i="18"/>
  <c r="E126" i="18"/>
  <c r="M25" i="18"/>
  <c r="M16" i="18"/>
  <c r="M13" i="18"/>
  <c r="M9" i="18"/>
  <c r="K126" i="18"/>
  <c r="M27" i="18"/>
  <c r="M4" i="18"/>
  <c r="O30" i="18"/>
  <c r="F118" i="18"/>
  <c r="F120" i="18" s="1"/>
  <c r="F126" i="18" s="1"/>
  <c r="M21" i="18"/>
  <c r="M7" i="18"/>
  <c r="M10" i="18"/>
  <c r="P30" i="18"/>
  <c r="M19" i="18"/>
  <c r="C120" i="18"/>
  <c r="M12" i="18"/>
  <c r="M26" i="18"/>
  <c r="M23" i="18"/>
  <c r="M22" i="18"/>
  <c r="M17" i="18"/>
  <c r="J126" i="18"/>
  <c r="G126" i="18"/>
  <c r="O117" i="18"/>
  <c r="M18" i="18"/>
  <c r="M6" i="18"/>
  <c r="N130" i="18"/>
  <c r="M14" i="18"/>
  <c r="M11" i="18"/>
  <c r="C125" i="18"/>
  <c r="O123" i="18"/>
  <c r="M24" i="18"/>
  <c r="M5" i="18"/>
  <c r="M29" i="18"/>
  <c r="M8" i="18"/>
  <c r="M20" i="18"/>
  <c r="M15" i="18"/>
  <c r="M28" i="18"/>
  <c r="N131" i="18"/>
  <c r="N132" i="18" s="1"/>
  <c r="B39" i="19"/>
  <c r="O118" i="18" l="1"/>
  <c r="O120" i="18"/>
  <c r="C126" i="18"/>
  <c r="O125" i="18"/>
  <c r="C4" i="18"/>
  <c r="A31" i="19" s="1"/>
  <c r="D14" i="18"/>
  <c r="C20" i="18"/>
  <c r="A15" i="19" s="1"/>
  <c r="D8" i="18"/>
  <c r="C12" i="18"/>
  <c r="A23" i="19" s="1"/>
  <c r="C13" i="18"/>
  <c r="A22" i="19" s="1"/>
  <c r="D7" i="18"/>
  <c r="E18" i="18"/>
  <c r="B17" i="19" s="1"/>
  <c r="C19" i="18"/>
  <c r="A16" i="19" s="1"/>
  <c r="C14" i="18"/>
  <c r="A21" i="19" s="1"/>
  <c r="C24" i="18"/>
  <c r="A11" i="19" s="1"/>
  <c r="E27" i="18"/>
  <c r="B8" i="19" s="1"/>
  <c r="E7" i="18"/>
  <c r="B28" i="19" s="1"/>
  <c r="D17" i="18"/>
  <c r="D28" i="18"/>
  <c r="C6" i="18"/>
  <c r="A29" i="19" s="1"/>
  <c r="D3" i="18"/>
  <c r="D21" i="18"/>
  <c r="E12" i="18"/>
  <c r="B23" i="19" s="1"/>
  <c r="D16" i="18"/>
  <c r="C11" i="18"/>
  <c r="A24" i="19" s="1"/>
  <c r="C21" i="18"/>
  <c r="A14" i="19" s="1"/>
  <c r="D11" i="18"/>
  <c r="C15" i="18"/>
  <c r="A20" i="19" s="1"/>
  <c r="C16" i="18"/>
  <c r="A19" i="19" s="1"/>
  <c r="D22" i="18"/>
  <c r="E14" i="18"/>
  <c r="B21" i="19" s="1"/>
  <c r="C9" i="18"/>
  <c r="A26" i="19" s="1"/>
  <c r="E28" i="18"/>
  <c r="B7" i="19" s="1"/>
  <c r="D4" i="18"/>
  <c r="D15" i="18"/>
  <c r="E16" i="18"/>
  <c r="B19" i="19" s="1"/>
  <c r="E11" i="18"/>
  <c r="B24" i="19" s="1"/>
  <c r="D6" i="18"/>
  <c r="D24" i="18"/>
  <c r="E19" i="18"/>
  <c r="B16" i="19" s="1"/>
  <c r="C25" i="18"/>
  <c r="A10" i="19" s="1"/>
  <c r="C10" i="18"/>
  <c r="A25" i="19" s="1"/>
  <c r="C27" i="18"/>
  <c r="A8" i="19" s="1"/>
  <c r="D27" i="18"/>
  <c r="C28" i="18"/>
  <c r="A7" i="19" s="1"/>
  <c r="E6" i="18"/>
  <c r="B29" i="19" s="1"/>
  <c r="D18" i="18"/>
  <c r="D12" i="18"/>
  <c r="E8" i="18"/>
  <c r="B27" i="19" s="1"/>
  <c r="E26" i="18"/>
  <c r="B9" i="19" s="1"/>
  <c r="D5" i="18"/>
  <c r="C26" i="18"/>
  <c r="A9" i="19" s="1"/>
  <c r="C22" i="18"/>
  <c r="A13" i="19" s="1"/>
  <c r="D26" i="18"/>
  <c r="C8" i="18"/>
  <c r="A27" i="19" s="1"/>
  <c r="D13" i="18"/>
  <c r="E3" i="18"/>
  <c r="C7" i="18"/>
  <c r="A28" i="19" s="1"/>
  <c r="C3" i="18"/>
  <c r="A32" i="19" s="1"/>
  <c r="E24" i="18"/>
  <c r="B11" i="19" s="1"/>
  <c r="E20" i="18"/>
  <c r="B15" i="19" s="1"/>
  <c r="C18" i="18"/>
  <c r="A17" i="19" s="1"/>
  <c r="E23" i="18"/>
  <c r="B12" i="19" s="1"/>
  <c r="D25" i="18"/>
  <c r="D19" i="18"/>
  <c r="D9" i="18"/>
  <c r="C17" i="18"/>
  <c r="A18" i="19" s="1"/>
  <c r="D10" i="18"/>
  <c r="D23" i="18"/>
  <c r="C23" i="18"/>
  <c r="A12" i="19" s="1"/>
  <c r="E5" i="18"/>
  <c r="B30" i="19" s="1"/>
  <c r="E21" i="18"/>
  <c r="B14" i="19" s="1"/>
  <c r="E25" i="18"/>
  <c r="B10" i="19" s="1"/>
  <c r="E10" i="18"/>
  <c r="B25" i="19" s="1"/>
  <c r="E4" i="18"/>
  <c r="B31" i="19" s="1"/>
  <c r="C5" i="18"/>
  <c r="A30" i="19" s="1"/>
  <c r="E15" i="18"/>
  <c r="B20" i="19" s="1"/>
  <c r="E17" i="18"/>
  <c r="B18" i="19" s="1"/>
  <c r="E22" i="18"/>
  <c r="B13" i="19" s="1"/>
  <c r="E9" i="18"/>
  <c r="B26" i="19" s="1"/>
  <c r="E13" i="18"/>
  <c r="B22" i="19" s="1"/>
  <c r="D20" i="18"/>
  <c r="O126" i="18" l="1"/>
  <c r="C127" i="18" s="1"/>
  <c r="B3" i="19" s="1"/>
  <c r="B32" i="19"/>
  <c r="B33" i="19" s="1"/>
  <c r="C32" i="19" s="1"/>
  <c r="E29" i="18"/>
  <c r="D29" i="18"/>
  <c r="D2" i="18" s="1"/>
  <c r="C14" i="19" l="1"/>
  <c r="C26" i="19"/>
  <c r="C7" i="19"/>
  <c r="C17" i="19"/>
  <c r="C19" i="19"/>
  <c r="E74" i="18"/>
  <c r="E2" i="18"/>
  <c r="C11" i="19"/>
  <c r="C8" i="19"/>
  <c r="C22" i="19"/>
  <c r="C24" i="19"/>
  <c r="C16" i="19"/>
  <c r="C29" i="19"/>
  <c r="C27" i="19"/>
  <c r="C9" i="19"/>
  <c r="C12" i="19"/>
  <c r="C18" i="19"/>
  <c r="C23" i="19"/>
  <c r="C10" i="19"/>
  <c r="C31" i="19"/>
  <c r="C25" i="19"/>
  <c r="C21" i="19"/>
  <c r="C30" i="19"/>
  <c r="C28" i="19"/>
  <c r="C13" i="19"/>
  <c r="C15" i="19"/>
  <c r="C20" i="19"/>
  <c r="C33" i="19" l="1"/>
  <c r="B48" i="19" l="1"/>
  <c r="J6" i="19" l="1"/>
  <c r="B46" i="19"/>
  <c r="J1" i="19" s="1"/>
  <c r="J2" i="19" s="1"/>
  <c r="J3" i="19"/>
  <c r="F72" i="12" l="1"/>
  <c r="D74" i="12" l="1"/>
  <c r="E69" i="12"/>
  <c r="F71" i="12"/>
  <c r="D69" i="12"/>
  <c r="E71" i="12"/>
  <c r="F73" i="12"/>
  <c r="D71" i="12"/>
  <c r="D73" i="12"/>
  <c r="E68" i="12"/>
  <c r="D68" i="12"/>
  <c r="D76" i="12" s="1"/>
  <c r="F70" i="12"/>
  <c r="E70" i="12"/>
  <c r="D70" i="12"/>
  <c r="F68" i="12"/>
  <c r="E72" i="12"/>
  <c r="F74" i="12"/>
  <c r="D72" i="12"/>
  <c r="E74" i="12"/>
  <c r="F69" i="12"/>
  <c r="E73" i="12"/>
  <c r="E76" i="12" l="1"/>
  <c r="F76" i="12"/>
  <c r="F75" i="12"/>
  <c r="G38" i="12" l="1"/>
  <c r="G37" i="12"/>
  <c r="G34" i="12"/>
  <c r="H33" i="12"/>
  <c r="G33" i="12"/>
  <c r="G39" i="12"/>
  <c r="G36" i="12"/>
  <c r="H34" i="12"/>
  <c r="G40" i="11"/>
  <c r="G41" i="11" s="1"/>
  <c r="D40" i="12"/>
  <c r="D41" i="12" s="1"/>
  <c r="G35" i="12" l="1"/>
  <c r="H74" i="12"/>
  <c r="H39" i="12"/>
  <c r="H70" i="12"/>
  <c r="H35" i="12"/>
  <c r="H71" i="12"/>
  <c r="H36" i="12"/>
  <c r="H72" i="12"/>
  <c r="H37" i="12"/>
  <c r="H73" i="12"/>
  <c r="H38" i="12"/>
  <c r="G68" i="12"/>
  <c r="H69" i="12"/>
  <c r="H68" i="12"/>
  <c r="I39" i="12"/>
  <c r="I38" i="12"/>
  <c r="E40" i="11"/>
  <c r="E41" i="11" s="1"/>
  <c r="I35" i="12"/>
  <c r="D40" i="11"/>
  <c r="D41" i="11" s="1"/>
  <c r="F40" i="11"/>
  <c r="F41" i="11" s="1"/>
  <c r="H40" i="12"/>
  <c r="H41" i="12" s="1"/>
  <c r="I33" i="12"/>
  <c r="E40" i="12"/>
  <c r="E41" i="12" s="1"/>
  <c r="I36" i="12"/>
  <c r="F40" i="12"/>
  <c r="F41" i="12" s="1"/>
  <c r="D75" i="12"/>
  <c r="G40" i="12"/>
  <c r="G41" i="12" s="1"/>
  <c r="H40" i="11"/>
  <c r="H41" i="11" s="1"/>
  <c r="I34" i="12"/>
  <c r="I37" i="12"/>
  <c r="G74" i="12" l="1"/>
  <c r="G73" i="12"/>
  <c r="G70" i="12"/>
  <c r="G69" i="12"/>
  <c r="G76" i="12"/>
  <c r="G71" i="12"/>
  <c r="G72" i="12"/>
  <c r="G75" i="12"/>
  <c r="Q31" i="1"/>
  <c r="Q33" i="1"/>
  <c r="Q35" i="1"/>
  <c r="Q32" i="1"/>
  <c r="Q36" i="1"/>
  <c r="H106" i="12"/>
  <c r="Q34" i="1"/>
  <c r="E75" i="12"/>
  <c r="I40" i="12"/>
  <c r="I41" i="12" s="1"/>
  <c r="H75" i="12"/>
  <c r="B60" i="19" l="1"/>
  <c r="E103" i="12"/>
  <c r="H103" i="12"/>
  <c r="F103" i="12"/>
  <c r="E109" i="12"/>
  <c r="E107" i="12"/>
  <c r="D105" i="12"/>
  <c r="H104" i="12"/>
  <c r="D107" i="12"/>
  <c r="G109" i="12"/>
  <c r="E104" i="12"/>
  <c r="D104" i="12"/>
  <c r="F105" i="12"/>
  <c r="G106" i="12"/>
  <c r="G105" i="12"/>
  <c r="D108" i="12"/>
  <c r="E108" i="12"/>
  <c r="H108" i="12"/>
  <c r="F108" i="12"/>
  <c r="D109" i="12"/>
  <c r="G107" i="12"/>
  <c r="F109" i="12"/>
  <c r="H109" i="12"/>
  <c r="G104" i="12"/>
  <c r="F104" i="12"/>
  <c r="D106" i="12"/>
  <c r="H107" i="12"/>
  <c r="G108" i="12"/>
  <c r="H105" i="12"/>
  <c r="F107" i="12"/>
  <c r="F106" i="12"/>
  <c r="G103" i="12"/>
  <c r="E105" i="12"/>
  <c r="E106" i="12"/>
  <c r="D103" i="12"/>
  <c r="P27" i="4" l="1"/>
  <c r="E110" i="12"/>
  <c r="E111" i="12" s="1"/>
  <c r="P24" i="4"/>
  <c r="H110" i="12"/>
  <c r="H111" i="12" s="1"/>
  <c r="F110" i="12"/>
  <c r="F111" i="12" s="1"/>
  <c r="P25" i="4"/>
  <c r="D110" i="12"/>
  <c r="D111" i="12" s="1"/>
  <c r="P28" i="4"/>
  <c r="P26" i="4"/>
  <c r="G110" i="12"/>
  <c r="G111" i="12" s="1"/>
  <c r="B61" i="19" l="1"/>
  <c r="P29" i="4"/>
  <c r="Q37" i="1" l="1"/>
  <c r="Q39" i="1" s="1"/>
  <c r="Q40" i="1" s="1"/>
</calcChain>
</file>

<file path=xl/sharedStrings.xml><?xml version="1.0" encoding="utf-8"?>
<sst xmlns="http://schemas.openxmlformats.org/spreadsheetml/2006/main" count="918" uniqueCount="235">
  <si>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</si>
  <si>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</si>
  <si>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</si>
  <si>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</si>
  <si>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</si>
  <si>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</si>
  <si>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</si>
  <si>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</si>
  <si>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</si>
  <si>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</si>
  <si>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</si>
  <si>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</si>
  <si>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</si>
  <si>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</si>
  <si>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</si>
  <si>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</si>
  <si>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</si>
  <si>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</si>
  <si>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</si>
  <si>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</si>
  <si>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</si>
  <si>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</si>
  <si>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</si>
  <si>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</si>
  <si>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</si>
  <si>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</si>
  <si>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</si>
  <si>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</si>
  <si>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</si>
  <si>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</si>
  <si>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</si>
  <si>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</si>
  <si>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</si>
  <si>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</si>
  <si>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</si>
  <si>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</si>
  <si>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</si>
  <si>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</si>
  <si>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</si>
  <si>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</si>
  <si>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</si>
  <si>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</si>
  <si>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</si>
  <si>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</si>
  <si>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</si>
  <si>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</si>
  <si>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</si>
  <si>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</si>
  <si>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</si>
  <si>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</si>
  <si>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</si>
  <si>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</si>
  <si>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</si>
  <si>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</si>
  <si>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</si>
  <si>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</si>
  <si>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</si>
  <si>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</si>
  <si>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</si>
  <si>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</si>
  <si>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</si>
  <si>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</si>
  <si>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</si>
  <si>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</si>
  <si>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</si>
  <si>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</si>
  <si>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</si>
  <si>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</si>
  <si>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</si>
  <si>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</si>
  <si>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</si>
  <si>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</si>
  <si>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</si>
  <si>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</si>
  <si>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</si>
  <si>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</si>
  <si>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</si>
  <si>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</si>
  <si>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</si>
  <si>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</si>
  <si>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</si>
  <si>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</si>
  <si>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</si>
  <si>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</si>
  <si>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</si>
  <si>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</si>
  <si>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</si>
  <si>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</si>
  <si>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</si>
  <si>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</si>
  <si>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</si>
  <si>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</si>
  <si>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</si>
  <si>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</si>
  <si>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</si>
  <si>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</si>
  <si>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</si>
  <si>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</si>
  <si>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</si>
  <si>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</si>
  <si>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</si>
  <si>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</si>
  <si>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</si>
  <si>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</si>
  <si>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</si>
  <si>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</si>
  <si>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</si>
  <si>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</si>
  <si>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</si>
  <si>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</si>
  <si>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</si>
  <si>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</si>
  <si>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</si>
  <si>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</si>
  <si>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</si>
  <si>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</si>
  <si>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</si>
  <si>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</si>
  <si>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</si>
  <si>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</si>
  <si>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</si>
  <si>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</si>
  <si>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</si>
  <si>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</si>
  <si>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</si>
  <si>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</si>
  <si>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</si>
  <si>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</si>
  <si>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</si>
  <si>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</si>
  <si>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</si>
  <si>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</si>
  <si>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</si>
  <si>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</si>
  <si>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</si>
  <si>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</si>
  <si>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</si>
  <si>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</si>
  <si>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</si>
  <si>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</si>
  <si>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</si>
  <si>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</si>
  <si>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</si>
  <si>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</si>
  <si>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</si>
  <si>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</si>
  <si>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</si>
  <si>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</si>
  <si>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</si>
  <si>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</si>
  <si>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</si>
  <si>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</si>
  <si>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</si>
  <si>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</si>
  <si>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</si>
  <si>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</si>
  <si>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</si>
  <si>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</si>
  <si>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</si>
  <si>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</si>
  <si>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</si>
  <si>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</si>
  <si>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</si>
  <si>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</si>
  <si>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</si>
  <si>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</si>
  <si>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</si>
  <si>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</si>
  <si>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</si>
  <si>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</si>
  <si>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</si>
  <si>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</si>
  <si>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</si>
  <si>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</si>
  <si>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</si>
  <si>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</si>
  <si>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</si>
  <si>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</si>
  <si>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</si>
  <si>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Ranking</t>
  </si>
  <si>
    <t>Mes</t>
  </si>
  <si>
    <t>Industria en general (Casinos autorizados por la Ley N° 19.995 y Casinos Municipales</t>
  </si>
  <si>
    <t>Casino</t>
  </si>
  <si>
    <t>Ingreso Bruto</t>
  </si>
  <si>
    <t>Participación en ingresoso brutos por categoría de juego</t>
  </si>
  <si>
    <t>Categoría</t>
  </si>
  <si>
    <t>Variación</t>
  </si>
  <si>
    <t>Win Bruto Casinos Municipales</t>
  </si>
  <si>
    <t>Win Bruto Casinos Regulados</t>
  </si>
  <si>
    <t>Valor UF</t>
  </si>
  <si>
    <t>Descripción</t>
  </si>
  <si>
    <t>Total (UF)</t>
  </si>
  <si>
    <t>Variación Real Mensual</t>
  </si>
  <si>
    <t>Variación Real Anual</t>
  </si>
  <si>
    <t>Total Ingreso Bruto</t>
  </si>
  <si>
    <t>Crecimiento Real Acumulado</t>
  </si>
  <si>
    <t>Ranking Casinos</t>
  </si>
  <si>
    <t>Ingresos Brutos Casinos Regulados</t>
  </si>
  <si>
    <t>Porcentaje WIN Industria</t>
  </si>
  <si>
    <t>Variación Real</t>
  </si>
  <si>
    <t>Casinos autorizados por la Ley N° 19.995</t>
  </si>
  <si>
    <t xml:space="preserve">Variación Anual </t>
  </si>
  <si>
    <t>Visitas</t>
  </si>
  <si>
    <t>Variación Mensual Visitas</t>
  </si>
  <si>
    <t>Variación Anual Visitas</t>
  </si>
  <si>
    <t>Gasto Promedio</t>
  </si>
  <si>
    <t>Variación Mensual Gasto Promedio</t>
  </si>
  <si>
    <t>Variación Anual Gasto Promedio</t>
  </si>
  <si>
    <t>Impuesto Específico</t>
  </si>
  <si>
    <t>Impuesto Entradas</t>
  </si>
  <si>
    <t>IVA al juego</t>
  </si>
  <si>
    <t>Monto Apostado MDA</t>
  </si>
  <si>
    <t>Cantidad MDA</t>
  </si>
  <si>
    <t>Premios Pagados</t>
  </si>
  <si>
    <t>% Retorno</t>
  </si>
  <si>
    <t>Win Brutos MDA</t>
  </si>
  <si>
    <t>Porcentaje Win Bruto MDA</t>
  </si>
  <si>
    <t>Ingresos Brutos</t>
  </si>
  <si>
    <t>cod casino</t>
  </si>
  <si>
    <t>Billar Club Multicolor S.A.</t>
  </si>
  <si>
    <t>Zitro Factory, S.L.</t>
  </si>
  <si>
    <t>Zuum d.o.o.</t>
  </si>
  <si>
    <r>
      <rPr>
        <b/>
        <sz val="7"/>
        <rFont val="Optima"/>
      </rPr>
      <t>Nota:</t>
    </r>
    <r>
      <rPr>
        <sz val="7"/>
        <rFont val="Optima"/>
      </rPr>
      <t xml:space="preserve">
No se contabilizan las máquinas en bodega.
Información no disponible para casinos municipales.
</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</si>
  <si>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b/>
        <sz val="7"/>
        <rFont val="Optima"/>
      </rPr>
      <t>5. Para julio 2017, no está disponible el número de visitas para los casinos de Coquimbo, Viña del Mar y Pucón.</t>
    </r>
    <r>
      <rPr>
        <sz val="7"/>
        <rFont val="Optima"/>
      </rPr>
      <t xml:space="preserve">
</t>
    </r>
  </si>
  <si>
    <t>Casino Luckia Arica</t>
  </si>
  <si>
    <t>Total Impuesto</t>
  </si>
  <si>
    <t>Win Systems International Holdings Inc</t>
  </si>
  <si>
    <t>Recaudación Tributaria</t>
  </si>
  <si>
    <t>Patriminio gobiernos regionales</t>
  </si>
  <si>
    <t>Fondos Generales de la nación</t>
  </si>
  <si>
    <t>Impuesto específico</t>
  </si>
  <si>
    <t>IVA</t>
  </si>
  <si>
    <t>Impuesto entradas</t>
  </si>
  <si>
    <t>Marina del Sol Chillán</t>
  </si>
  <si>
    <t>Chillán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</si>
</sst>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 #,##0_-;\-* #,##0_-;_-* &quot;-&quot;_-;_-@_-"/>
    <numFmt numFmtId="165" formatCode="_-&quot;$&quot;\ * #,##0.00_-;\-&quot;$&quot;\ * #,##0.00_-;_-&quot;$&quot;\ * &quot;-&quot;??_-;_-@_-"/>
    <numFmt numFmtId="166" formatCode="_-* #,##0.00_-;\-* #,##0.00_-;_-* &quot;-&quot;??_-;_-@_-"/>
    <numFmt numFmtId="167" formatCode="_-* #,##0\ _€_-;\-* #,##0\ _€_-;_-* &quot;-&quot;\ _€_-;_-@_-"/>
    <numFmt numFmtId="168" formatCode="_-* #,##0.00\ &quot;€&quot;_-;\-* #,##0.00\ &quot;€&quot;_-;_-* &quot;-&quot;??\ &quot;€&quot;_-;_-@_-"/>
    <numFmt numFmtId="169" formatCode="_-* #,##0_-;\-* #,##0_-;_-* &quot;-&quot;??_-;_-@_-"/>
    <numFmt numFmtId="170" formatCode="#,##0.0"/>
    <numFmt numFmtId="171" formatCode="0.0%"/>
    <numFmt numFmtId="172" formatCode="0.0"/>
    <numFmt numFmtId="173" formatCode="_-[$€-2]\ * #,##0.00_-;\-[$€-2]\ * #,##0.00_-;_-[$€-2]\ * \-??_-"/>
    <numFmt numFmtId="174" formatCode="_-* #,##0.00_-;\-* #,##0.00_-;_-* \-??_-;_-@_-"/>
    <numFmt numFmtId="175" formatCode="_(&quot;pta&quot;* #,##0.00_);_(&quot;pta&quot;* \(#,##0.00\);_(&quot;pta&quot;* &quot;-&quot;??_);_(@_)"/>
    <numFmt numFmtId="176" formatCode="_-[$€-2]\ * #,##0.00_-;\-[$€-2]\ * #,##0.00_-;_-[$€-2]\ * &quot;-&quot;??_-"/>
    <numFmt numFmtId="177" formatCode="_(* #,##0.00_);_(* \(#,##0.00\);_(* &quot;-&quot;??_);_(@_)"/>
    <numFmt numFmtId="178" formatCode="[$-F800]dddd\,\ mmmm\ dd\,\ yyyy"/>
    <numFmt numFmtId="179" formatCode="_-&quot;$ &quot;* #,##0.00_-;&quot;-$ &quot;* #,##0.00_-;_-&quot;$ &quot;* \-??_-;_-@_-"/>
    <numFmt numFmtId="180" formatCode="_-* #,##0.0_-;\-* #,##0.0_-;_-* &quot;-&quot;_-;_-@_-"/>
    <numFmt numFmtId="181" formatCode="_-* #,##0.0_-;\-* #,##0.0_-;_-* &quot;-&quot;??_-;_-@_-"/>
    <numFmt numFmtId="182" formatCode="_-&quot;$&quot;\ * #,##0,,_-;\-&quot;$&quot;\ * #,##0_-;_-&quot;$&quot;\ * &quot;-&quot;??_-;_-@_-"/>
  </numFmts>
  <fonts count="76">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
      <b/>
      <sz val="11"/>
      <color theme="0"/>
      <name val="Calibri"/>
      <family val="2"/>
      <scheme val="minor"/>
    </font>
    <font>
      <b/>
      <sz val="11"/>
      <color theme="1"/>
      <name val="Calibri"/>
      <family val="2"/>
      <scheme val="minor"/>
    </font>
    <font>
      <b/>
      <sz val="10.5"/>
      <color theme="0"/>
      <name val="Calibri"/>
      <family val="2"/>
      <scheme val="minor"/>
    </font>
  </fonts>
  <fills count="5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
      <patternFill patternType="solid">
        <fgColor theme="1"/>
        <bgColor indexed="64"/>
      </patternFill>
    </fill>
    <fill>
      <patternFill patternType="solid">
        <fgColor theme="2" tint="-0.749992370372631"/>
        <bgColor indexed="64"/>
      </patternFill>
    </fill>
  </fills>
  <borders count="63">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3" fontId="36" fillId="0" borderId="0" applyFill="0" applyBorder="0" applyAlignment="0" applyProtection="0"/>
    <xf numFmtId="0" fontId="45" fillId="8" borderId="0" applyNumberFormat="0" applyBorder="0" applyAlignment="0" applyProtection="0"/>
    <xf numFmtId="174"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8" fontId="36" fillId="0" borderId="0" applyFont="0" applyFill="0" applyBorder="0" applyAlignment="0" applyProtection="0"/>
    <xf numFmtId="0" fontId="36" fillId="0" borderId="0"/>
    <xf numFmtId="166" fontId="36" fillId="0" borderId="0" applyFont="0" applyFill="0" applyBorder="0" applyAlignment="0" applyProtection="0"/>
    <xf numFmtId="175"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6"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4"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1"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8"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4" fontId="36" fillId="0" borderId="0" applyFill="0" applyBorder="0" applyAlignment="0" applyProtection="0"/>
    <xf numFmtId="179"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7" fontId="8" fillId="0" borderId="0" applyFont="0" applyFill="0" applyBorder="0" applyAlignment="0" applyProtection="0"/>
    <xf numFmtId="177"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165" fontId="8" fillId="0" borderId="0" applyFont="0" applyFill="0" applyBorder="0" applyAlignment="0" applyProtection="0"/>
  </cellStyleXfs>
  <cellXfs count="348">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4" fontId="22" fillId="3" borderId="1" xfId="0" applyNumberFormat="1" applyFont="1" applyFill="1" applyBorder="1"/>
    <xf numFmtId="0" fontId="3" fillId="0" borderId="4" xfId="0" applyFont="1" applyBorder="1"/>
    <xf numFmtId="164"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23" fillId="0" borderId="0" xfId="0" applyFont="1"/>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9"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169" fontId="23" fillId="0" borderId="0" xfId="5" applyNumberFormat="1" applyFont="1"/>
    <xf numFmtId="0" fontId="23" fillId="3" borderId="0" xfId="0" applyFont="1" applyFill="1" applyAlignment="1">
      <alignment horizontal="center"/>
    </xf>
    <xf numFmtId="0" fontId="23" fillId="0" borderId="4" xfId="0" applyFont="1" applyBorder="1"/>
    <xf numFmtId="0" fontId="4" fillId="0" borderId="5" xfId="0" applyFont="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9" fontId="31" fillId="4" borderId="0" xfId="2" applyNumberFormat="1" applyFont="1" applyFill="1" applyAlignment="1">
      <alignment vertical="center"/>
    </xf>
    <xf numFmtId="169" fontId="31" fillId="4" borderId="12" xfId="3" applyFont="1" applyBorder="1" applyAlignment="1">
      <alignment vertical="center"/>
    </xf>
    <xf numFmtId="169" fontId="31" fillId="4" borderId="13" xfId="3" applyFont="1" applyBorder="1" applyAlignment="1">
      <alignment vertical="center"/>
    </xf>
    <xf numFmtId="169" fontId="31" fillId="4" borderId="14" xfId="3" applyFont="1" applyBorder="1" applyAlignment="1">
      <alignment vertical="center"/>
    </xf>
    <xf numFmtId="169" fontId="31" fillId="4" borderId="0" xfId="3" applyFont="1" applyAlignment="1">
      <alignment vertical="center"/>
    </xf>
    <xf numFmtId="166" fontId="1" fillId="0" borderId="0" xfId="0" applyNumberFormat="1" applyFont="1"/>
    <xf numFmtId="9" fontId="23" fillId="3" borderId="0" xfId="6" applyFont="1" applyFill="1"/>
    <xf numFmtId="171" fontId="31" fillId="4" borderId="0" xfId="3" applyNumberFormat="1" applyFont="1" applyAlignment="1">
      <alignment vertical="center"/>
    </xf>
    <xf numFmtId="164" fontId="22" fillId="2" borderId="1" xfId="1" applyNumberFormat="1" applyFont="1" applyAlignment="1"/>
    <xf numFmtId="169" fontId="1" fillId="0" borderId="0" xfId="5" applyNumberFormat="1" applyFont="1"/>
    <xf numFmtId="172"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Border="1">
      <alignment horizontal="center" vertical="center" wrapText="1"/>
    </xf>
    <xf numFmtId="17" fontId="7" fillId="5" borderId="20" xfId="7" applyBorder="1">
      <alignment horizontal="center" vertical="center" wrapText="1"/>
    </xf>
    <xf numFmtId="3" fontId="33" fillId="2" borderId="11" xfId="1" applyFont="1" applyBorder="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ill="1" applyBorder="1" applyAlignment="1">
      <alignment vertical="center" wrapText="1"/>
    </xf>
    <xf numFmtId="3" fontId="34" fillId="3" borderId="0" xfId="3" applyNumberFormat="1" applyFont="1" applyFill="1" applyAlignment="1">
      <alignment horizontal="center" vertical="center"/>
    </xf>
    <xf numFmtId="170" fontId="31" fillId="3" borderId="0" xfId="3" applyNumberFormat="1" applyFont="1" applyFill="1" applyAlignment="1">
      <alignment horizontal="center" vertical="center"/>
    </xf>
    <xf numFmtId="171"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3" fontId="33" fillId="3" borderId="19" xfId="0" applyNumberFormat="1" applyFont="1" applyFill="1" applyBorder="1" applyAlignment="1">
      <alignment vertical="center"/>
    </xf>
    <xf numFmtId="3" fontId="32" fillId="3" borderId="34" xfId="2" applyNumberFormat="1" applyFont="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1" fontId="31" fillId="4" borderId="36" xfId="3" applyNumberFormat="1" applyFont="1" applyBorder="1" applyAlignment="1">
      <alignment vertical="center"/>
    </xf>
    <xf numFmtId="169" fontId="31" fillId="4" borderId="19" xfId="3" applyFont="1" applyBorder="1" applyAlignment="1">
      <alignment vertical="center"/>
    </xf>
    <xf numFmtId="169" fontId="31" fillId="4" borderId="35" xfId="3"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xf numFmtId="164" fontId="22" fillId="3" borderId="1" xfId="1" applyNumberFormat="1" applyFont="1" applyFill="1" applyAlignment="1"/>
    <xf numFmtId="3" fontId="33" fillId="2" borderId="19" xfId="0" applyNumberFormat="1" applyFont="1" applyFill="1" applyBorder="1" applyAlignment="1">
      <alignment vertical="center"/>
    </xf>
    <xf numFmtId="3" fontId="33" fillId="3" borderId="11" xfId="1" applyFont="1" applyFill="1" applyBorder="1">
      <alignment vertical="center"/>
    </xf>
    <xf numFmtId="17" fontId="5" fillId="5" borderId="0" xfId="7" applyFont="1" applyBorder="1" applyAlignment="1">
      <alignment horizontal="center" vertical="center"/>
    </xf>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Alignment="1">
      <alignment vertical="center"/>
    </xf>
    <xf numFmtId="3" fontId="33" fillId="3" borderId="0" xfId="0" applyNumberFormat="1" applyFont="1" applyFill="1" applyAlignment="1">
      <alignment vertical="top"/>
    </xf>
    <xf numFmtId="169" fontId="31" fillId="4" borderId="36" xfId="3"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Alignment="1">
      <alignment horizontal="center"/>
    </xf>
    <xf numFmtId="170" fontId="22" fillId="3" borderId="0" xfId="0" applyNumberFormat="1" applyFont="1" applyFill="1" applyAlignment="1">
      <alignment horizontal="center"/>
    </xf>
    <xf numFmtId="170" fontId="22" fillId="3" borderId="0" xfId="1" applyNumberFormat="1" applyFont="1" applyFill="1" applyBorder="1" applyAlignment="1">
      <alignment horizontal="center"/>
    </xf>
    <xf numFmtId="170"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9"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9" fontId="31" fillId="4" borderId="20" xfId="3" applyFont="1" applyBorder="1" applyAlignment="1">
      <alignment vertical="center"/>
    </xf>
    <xf numFmtId="169"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Alignment="1">
      <alignment horizontal="center" vertical="center" wrapText="1"/>
    </xf>
    <xf numFmtId="164" fontId="60" fillId="3" borderId="1" xfId="1" applyNumberFormat="1" applyFont="1" applyFill="1" applyAlignment="1"/>
    <xf numFmtId="3" fontId="9" fillId="3" borderId="35" xfId="0" applyNumberFormat="1" applyFont="1" applyFill="1" applyBorder="1" applyAlignment="1">
      <alignment vertical="center"/>
    </xf>
    <xf numFmtId="164" fontId="60" fillId="3" borderId="23" xfId="0" applyNumberFormat="1" applyFont="1" applyFill="1" applyBorder="1"/>
    <xf numFmtId="3" fontId="9" fillId="3" borderId="11" xfId="1" applyFill="1" applyBorder="1">
      <alignment vertical="center"/>
    </xf>
    <xf numFmtId="0" fontId="61" fillId="3" borderId="0" xfId="0" applyFont="1" applyFill="1"/>
    <xf numFmtId="169" fontId="31" fillId="4" borderId="0" xfId="2" applyNumberFormat="1" applyFont="1" applyFill="1" applyAlignment="1">
      <alignment horizontal="right" vertical="center"/>
    </xf>
    <xf numFmtId="164" fontId="22" fillId="3" borderId="0" xfId="0" applyNumberFormat="1" applyFont="1" applyFill="1"/>
    <xf numFmtId="3" fontId="62" fillId="3" borderId="0" xfId="2" applyNumberFormat="1" applyFont="1" applyAlignment="1">
      <alignment vertical="center"/>
    </xf>
    <xf numFmtId="3" fontId="60" fillId="3" borderId="0" xfId="6" applyNumberFormat="1" applyFont="1" applyFill="1" applyAlignment="1">
      <alignment horizontal="right"/>
    </xf>
    <xf numFmtId="0" fontId="63" fillId="0" borderId="0" xfId="0" applyFont="1"/>
    <xf numFmtId="0" fontId="10" fillId="0" borderId="0" xfId="0" applyFont="1" applyAlignment="1">
      <alignment horizontal="right"/>
    </xf>
    <xf numFmtId="17" fontId="7" fillId="5" borderId="0" xfId="7" applyBorder="1" applyAlignment="1">
      <alignment horizontal="right" vertical="center" wrapText="1"/>
    </xf>
    <xf numFmtId="164" fontId="22" fillId="3" borderId="0" xfId="0" applyNumberFormat="1" applyFont="1" applyFill="1" applyAlignment="1">
      <alignment horizontal="right"/>
    </xf>
    <xf numFmtId="17" fontId="5" fillId="5" borderId="0" xfId="2" applyNumberFormat="1" applyFont="1" applyFill="1" applyAlignment="1">
      <alignment horizontal="right" vertical="center"/>
    </xf>
    <xf numFmtId="0" fontId="1" fillId="0" borderId="0" xfId="0" applyFont="1" applyAlignment="1">
      <alignment horizontal="right"/>
    </xf>
    <xf numFmtId="172" fontId="23" fillId="0" borderId="0" xfId="0" applyNumberFormat="1" applyFont="1" applyAlignment="1">
      <alignment horizontal="right"/>
    </xf>
    <xf numFmtId="17" fontId="5" fillId="5" borderId="0" xfId="2" applyNumberFormat="1" applyFont="1" applyFill="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81" fontId="31" fillId="4" borderId="20" xfId="3" applyNumberFormat="1" applyFont="1" applyBorder="1" applyAlignment="1">
      <alignment vertical="center"/>
    </xf>
    <xf numFmtId="181" fontId="31" fillId="4" borderId="0" xfId="3" applyNumberFormat="1" applyFont="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Alignment="1">
      <alignment horizontal="left" vertical="center" wrapText="1"/>
    </xf>
    <xf numFmtId="169" fontId="66" fillId="4" borderId="19" xfId="2" applyNumberFormat="1" applyFont="1" applyFill="1" applyBorder="1" applyAlignment="1">
      <alignment vertical="center"/>
    </xf>
    <xf numFmtId="169" fontId="66" fillId="4" borderId="0" xfId="2" applyNumberFormat="1" applyFont="1" applyFill="1" applyAlignment="1">
      <alignment vertical="center"/>
    </xf>
    <xf numFmtId="3" fontId="67" fillId="3" borderId="1" xfId="0" applyNumberFormat="1" applyFont="1" applyFill="1" applyBorder="1" applyAlignment="1">
      <alignment horizontal="center"/>
    </xf>
    <xf numFmtId="3" fontId="67" fillId="2" borderId="1" xfId="1" applyFont="1" applyAlignment="1">
      <alignment horizontal="center"/>
    </xf>
    <xf numFmtId="3" fontId="67" fillId="2" borderId="10" xfId="1" applyFont="1" applyBorder="1" applyAlignment="1">
      <alignment horizontal="center"/>
    </xf>
    <xf numFmtId="3" fontId="67" fillId="3" borderId="10" xfId="0" applyNumberFormat="1" applyFont="1" applyFill="1" applyBorder="1" applyAlignment="1">
      <alignment horizontal="center"/>
    </xf>
    <xf numFmtId="3" fontId="67" fillId="3" borderId="1" xfId="1" applyFont="1" applyFill="1" applyAlignment="1">
      <alignment horizontal="center"/>
    </xf>
    <xf numFmtId="3" fontId="67" fillId="3" borderId="10" xfId="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1" xfId="1" applyFont="1" applyFill="1" applyAlignment="1">
      <alignment horizontal="center"/>
    </xf>
    <xf numFmtId="3" fontId="68" fillId="3" borderId="10" xfId="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Alignment="1"/>
    <xf numFmtId="164" fontId="67" fillId="3" borderId="1" xfId="1" applyNumberFormat="1" applyFont="1" applyFill="1" applyAlignment="1"/>
    <xf numFmtId="164" fontId="67" fillId="2" borderId="1" xfId="0" applyNumberFormat="1" applyFont="1" applyFill="1" applyBorder="1"/>
    <xf numFmtId="164" fontId="67" fillId="2" borderId="1" xfId="5" applyNumberFormat="1" applyFont="1" applyFill="1" applyBorder="1"/>
    <xf numFmtId="3" fontId="68" fillId="3" borderId="10" xfId="0" applyNumberFormat="1" applyFont="1" applyFill="1" applyBorder="1" applyAlignment="1">
      <alignment horizontal="center"/>
    </xf>
    <xf numFmtId="3" fontId="67" fillId="3" borderId="60" xfId="0" applyNumberFormat="1" applyFont="1" applyFill="1" applyBorder="1" applyAlignment="1">
      <alignment vertical="center"/>
    </xf>
    <xf numFmtId="3" fontId="67" fillId="2" borderId="1" xfId="1" applyFont="1">
      <alignment vertical="center"/>
    </xf>
    <xf numFmtId="3" fontId="67" fillId="3" borderId="31" xfId="2" applyNumberFormat="1" applyFont="1" applyBorder="1" applyAlignment="1">
      <alignment vertical="center"/>
    </xf>
    <xf numFmtId="3" fontId="67" fillId="3" borderId="1" xfId="1" applyFont="1" applyFill="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lignment vertical="center"/>
    </xf>
    <xf numFmtId="164" fontId="68" fillId="3" borderId="1" xfId="1" applyNumberFormat="1" applyFont="1" applyFill="1" applyAlignment="1"/>
    <xf numFmtId="3" fontId="67" fillId="3" borderId="19" xfId="0" applyNumberFormat="1" applyFont="1" applyFill="1" applyBorder="1" applyAlignment="1">
      <alignment vertical="center"/>
    </xf>
    <xf numFmtId="3" fontId="67" fillId="2" borderId="11" xfId="1" applyFont="1" applyBorder="1">
      <alignment vertical="center"/>
    </xf>
    <xf numFmtId="3" fontId="67" fillId="3" borderId="34" xfId="2" applyNumberFormat="1" applyFont="1" applyBorder="1" applyAlignment="1">
      <alignment vertical="center"/>
    </xf>
    <xf numFmtId="3" fontId="68" fillId="2" borderId="11" xfId="1" applyFont="1" applyBorder="1">
      <alignment vertical="center"/>
    </xf>
    <xf numFmtId="164" fontId="68" fillId="2" borderId="1" xfId="1" applyNumberFormat="1" applyFont="1" applyAlignment="1"/>
    <xf numFmtId="3" fontId="68" fillId="2" borderId="1" xfId="1" applyFont="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70" fontId="67" fillId="3" borderId="1" xfId="0" applyNumberFormat="1" applyFont="1" applyFill="1" applyBorder="1" applyAlignment="1">
      <alignment horizontal="center"/>
    </xf>
    <xf numFmtId="170" fontId="67" fillId="2" borderId="1" xfId="1" applyNumberFormat="1" applyFont="1" applyAlignment="1">
      <alignment horizontal="center"/>
    </xf>
    <xf numFmtId="170" fontId="67" fillId="2" borderId="10" xfId="1" applyNumberFormat="1" applyFont="1" applyBorder="1" applyAlignment="1">
      <alignment horizontal="center"/>
    </xf>
    <xf numFmtId="170" fontId="67" fillId="3" borderId="10" xfId="0" applyNumberFormat="1" applyFont="1" applyFill="1" applyBorder="1" applyAlignment="1">
      <alignment horizontal="center"/>
    </xf>
    <xf numFmtId="3" fontId="67" fillId="2" borderId="19" xfId="1" applyFont="1" applyBorder="1">
      <alignment vertical="center"/>
    </xf>
    <xf numFmtId="3" fontId="67" fillId="3" borderId="11" xfId="1" applyFont="1" applyFill="1" applyBorder="1">
      <alignment vertical="center"/>
    </xf>
    <xf numFmtId="170" fontId="67" fillId="3" borderId="1" xfId="1" applyNumberFormat="1" applyFont="1" applyFill="1" applyAlignment="1">
      <alignment horizontal="center"/>
    </xf>
    <xf numFmtId="170"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70" fontId="67" fillId="2" borderId="1" xfId="0" applyNumberFormat="1" applyFont="1" applyFill="1" applyBorder="1" applyAlignment="1">
      <alignment horizontal="center"/>
    </xf>
    <xf numFmtId="170" fontId="67" fillId="2" borderId="10" xfId="0" applyNumberFormat="1" applyFont="1" applyFill="1" applyBorder="1" applyAlignment="1">
      <alignment horizontal="center"/>
    </xf>
    <xf numFmtId="170" fontId="68" fillId="2" borderId="1" xfId="0" applyNumberFormat="1" applyFont="1" applyFill="1" applyBorder="1" applyAlignment="1">
      <alignment horizontal="center"/>
    </xf>
    <xf numFmtId="164" fontId="67" fillId="3" borderId="7" xfId="2" applyNumberFormat="1" applyFont="1" applyBorder="1"/>
    <xf numFmtId="164" fontId="67" fillId="3" borderId="51" xfId="2" applyNumberFormat="1" applyFont="1" applyBorder="1"/>
    <xf numFmtId="164" fontId="67" fillId="2" borderId="6" xfId="2" applyNumberFormat="1" applyFont="1" applyFill="1" applyBorder="1"/>
    <xf numFmtId="164" fontId="67" fillId="2" borderId="51" xfId="2" applyNumberFormat="1" applyFont="1" applyFill="1" applyBorder="1"/>
    <xf numFmtId="164" fontId="67" fillId="3" borderId="6" xfId="2" applyNumberFormat="1" applyFont="1" applyBorder="1"/>
    <xf numFmtId="164" fontId="67" fillId="2" borderId="7" xfId="2" applyNumberFormat="1" applyFont="1" applyFill="1" applyBorder="1"/>
    <xf numFmtId="0" fontId="67" fillId="0" borderId="0" xfId="0" applyFont="1"/>
    <xf numFmtId="0" fontId="67" fillId="3" borderId="4" xfId="0" applyFont="1" applyFill="1" applyBorder="1"/>
    <xf numFmtId="3" fontId="67" fillId="0" borderId="0" xfId="0" applyNumberFormat="1" applyFont="1"/>
    <xf numFmtId="0" fontId="68" fillId="0" borderId="0" xfId="0" applyFont="1"/>
    <xf numFmtId="3" fontId="68" fillId="3" borderId="1" xfId="1" applyFont="1" applyFill="1">
      <alignment vertical="center"/>
    </xf>
    <xf numFmtId="0" fontId="68" fillId="3" borderId="4" xfId="0" applyFont="1" applyFill="1" applyBorder="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xf numFmtId="3" fontId="67" fillId="2" borderId="34" xfId="2" applyNumberFormat="1" applyFont="1" applyFill="1" applyBorder="1" applyAlignment="1">
      <alignment vertical="center"/>
    </xf>
    <xf numFmtId="180" fontId="67" fillId="2" borderId="10" xfId="1" applyNumberFormat="1" applyFont="1" applyBorder="1" applyAlignment="1"/>
    <xf numFmtId="180" fontId="67" fillId="3" borderId="10" xfId="5" applyNumberFormat="1" applyFont="1" applyFill="1" applyBorder="1"/>
    <xf numFmtId="180" fontId="67" fillId="3" borderId="10" xfId="1" applyNumberFormat="1" applyFont="1" applyFill="1" applyBorder="1" applyAlignment="1"/>
    <xf numFmtId="180" fontId="67" fillId="2" borderId="10" xfId="5" applyNumberFormat="1" applyFont="1" applyFill="1" applyBorder="1"/>
    <xf numFmtId="0" fontId="70" fillId="0" borderId="0" xfId="0" applyFont="1"/>
    <xf numFmtId="0" fontId="70" fillId="0" borderId="4" xfId="0" applyFont="1" applyBorder="1"/>
    <xf numFmtId="0" fontId="70" fillId="3" borderId="0" xfId="0" applyFont="1" applyFill="1"/>
    <xf numFmtId="171" fontId="67" fillId="3" borderId="1" xfId="6" applyNumberFormat="1" applyFont="1" applyFill="1" applyBorder="1" applyAlignment="1">
      <alignment horizontal="right"/>
    </xf>
    <xf numFmtId="0" fontId="69" fillId="3" borderId="0" xfId="0" applyFont="1" applyFill="1"/>
    <xf numFmtId="171" fontId="67" fillId="2" borderId="1" xfId="6" applyNumberFormat="1" applyFont="1" applyFill="1" applyBorder="1" applyAlignment="1">
      <alignment horizontal="right"/>
    </xf>
    <xf numFmtId="9" fontId="70" fillId="3" borderId="0" xfId="6" applyFont="1" applyFill="1"/>
    <xf numFmtId="0" fontId="71" fillId="0" borderId="0" xfId="0" applyFont="1"/>
    <xf numFmtId="3" fontId="67" fillId="3" borderId="1" xfId="6" applyNumberFormat="1" applyFont="1" applyFill="1" applyBorder="1" applyAlignment="1">
      <alignment horizontal="right"/>
    </xf>
    <xf numFmtId="3" fontId="67" fillId="3" borderId="10" xfId="6" applyNumberFormat="1" applyFont="1" applyFill="1" applyBorder="1" applyAlignment="1">
      <alignment horizontal="right"/>
    </xf>
    <xf numFmtId="0" fontId="72" fillId="0" borderId="0" xfId="0" applyFont="1"/>
    <xf numFmtId="3" fontId="68" fillId="2" borderId="23" xfId="6" applyNumberFormat="1" applyFont="1" applyFill="1" applyBorder="1" applyAlignment="1">
      <alignment horizontal="right"/>
    </xf>
    <xf numFmtId="3" fontId="67" fillId="2" borderId="19" xfId="2" applyNumberFormat="1" applyFont="1" applyFill="1" applyBorder="1" applyAlignment="1">
      <alignment vertical="center"/>
    </xf>
    <xf numFmtId="3" fontId="68" fillId="3" borderId="57" xfId="2" applyNumberFormat="1" applyFont="1" applyBorder="1" applyAlignment="1">
      <alignment vertical="center"/>
    </xf>
    <xf numFmtId="3" fontId="67" fillId="2" borderId="1" xfId="6" applyNumberFormat="1" applyFont="1" applyFill="1" applyBorder="1" applyAlignment="1">
      <alignment horizontal="right"/>
    </xf>
    <xf numFmtId="3" fontId="67" fillId="3" borderId="61" xfId="6" applyNumberFormat="1" applyFont="1" applyFill="1" applyBorder="1" applyAlignment="1">
      <alignment horizontal="right"/>
    </xf>
    <xf numFmtId="3" fontId="67" fillId="2" borderId="52" xfId="2" applyNumberFormat="1" applyFont="1" applyFill="1" applyBorder="1" applyAlignment="1">
      <alignment vertical="center"/>
    </xf>
    <xf numFmtId="3" fontId="67" fillId="2" borderId="31" xfId="6" applyNumberFormat="1" applyFont="1" applyFill="1" applyBorder="1" applyAlignment="1">
      <alignment horizontal="right"/>
    </xf>
    <xf numFmtId="3" fontId="67" fillId="2" borderId="10" xfId="6" applyNumberFormat="1" applyFont="1" applyFill="1" applyBorder="1" applyAlignment="1">
      <alignment horizontal="right"/>
    </xf>
    <xf numFmtId="3" fontId="67" fillId="3" borderId="31" xfId="6" applyNumberFormat="1" applyFont="1" applyFill="1" applyBorder="1" applyAlignment="1">
      <alignment horizontal="right"/>
    </xf>
    <xf numFmtId="3" fontId="68" fillId="2" borderId="34" xfId="2" applyNumberFormat="1" applyFont="1" applyFill="1" applyBorder="1" applyAlignment="1">
      <alignment vertical="center"/>
    </xf>
    <xf numFmtId="3" fontId="68" fillId="2" borderId="1" xfId="6" applyNumberFormat="1" applyFont="1" applyFill="1" applyBorder="1" applyAlignment="1">
      <alignment horizontal="right"/>
    </xf>
    <xf numFmtId="3" fontId="68" fillId="2" borderId="31" xfId="6" applyNumberFormat="1" applyFont="1" applyFill="1" applyBorder="1" applyAlignment="1">
      <alignment horizontal="right"/>
    </xf>
    <xf numFmtId="3" fontId="68" fillId="2" borderId="10" xfId="6" applyNumberFormat="1" applyFont="1" applyFill="1" applyBorder="1" applyAlignment="1">
      <alignment horizontal="right"/>
    </xf>
    <xf numFmtId="167" fontId="67" fillId="51" borderId="34" xfId="2" applyNumberFormat="1" applyFont="1" applyFill="1" applyBorder="1" applyAlignment="1">
      <alignment vertical="center"/>
    </xf>
    <xf numFmtId="167" fontId="67" fillId="51" borderId="53" xfId="6" applyNumberFormat="1" applyFont="1" applyFill="1" applyBorder="1" applyAlignment="1">
      <alignment horizontal="right"/>
    </xf>
    <xf numFmtId="167" fontId="67" fillId="51" borderId="54" xfId="6" applyNumberFormat="1" applyFont="1" applyFill="1" applyBorder="1" applyAlignment="1">
      <alignment horizontal="right"/>
    </xf>
    <xf numFmtId="167" fontId="67" fillId="51" borderId="55" xfId="6" applyNumberFormat="1" applyFont="1" applyFill="1" applyBorder="1" applyAlignment="1">
      <alignment horizontal="right"/>
    </xf>
    <xf numFmtId="167" fontId="67" fillId="52" borderId="56" xfId="2" applyNumberFormat="1" applyFont="1" applyFill="1" applyBorder="1" applyAlignment="1">
      <alignment vertical="center"/>
    </xf>
    <xf numFmtId="167" fontId="67" fillId="52" borderId="53" xfId="6" applyNumberFormat="1" applyFont="1" applyFill="1" applyBorder="1" applyAlignment="1">
      <alignment horizontal="right"/>
    </xf>
    <xf numFmtId="167" fontId="67" fillId="52" borderId="54" xfId="6" applyNumberFormat="1" applyFont="1" applyFill="1" applyBorder="1" applyAlignment="1">
      <alignment horizontal="right"/>
    </xf>
    <xf numFmtId="167" fontId="67" fillId="52" borderId="55" xfId="6" applyNumberFormat="1" applyFont="1" applyFill="1" applyBorder="1" applyAlignment="1">
      <alignment horizontal="right"/>
    </xf>
    <xf numFmtId="167" fontId="67" fillId="52" borderId="34" xfId="2" applyNumberFormat="1" applyFont="1" applyFill="1" applyBorder="1" applyAlignment="1">
      <alignment vertical="center"/>
    </xf>
    <xf numFmtId="3" fontId="68" fillId="2" borderId="57" xfId="2" applyNumberFormat="1" applyFont="1" applyFill="1" applyBorder="1" applyAlignment="1">
      <alignment vertical="center"/>
    </xf>
    <xf numFmtId="3" fontId="68" fillId="2" borderId="58" xfId="6" applyNumberFormat="1" applyFont="1" applyFill="1" applyBorder="1" applyAlignment="1">
      <alignment horizontal="right"/>
    </xf>
    <xf numFmtId="3" fontId="68" fillId="2" borderId="24" xfId="6" applyNumberFormat="1" applyFont="1" applyFill="1" applyBorder="1" applyAlignment="1">
      <alignment horizontal="right"/>
    </xf>
    <xf numFmtId="9" fontId="67" fillId="3" borderId="1" xfId="6" applyFont="1" applyFill="1" applyBorder="1" applyAlignment="1">
      <alignment horizontal="right"/>
    </xf>
    <xf numFmtId="2" fontId="71" fillId="0" borderId="0" xfId="0" applyNumberFormat="1" applyFont="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1" fontId="67" fillId="51" borderId="53" xfId="6" applyNumberFormat="1" applyFont="1" applyFill="1" applyBorder="1" applyAlignment="1">
      <alignment horizontal="right"/>
    </xf>
    <xf numFmtId="171"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1" fontId="67" fillId="52" borderId="53" xfId="6" applyNumberFormat="1" applyFont="1" applyFill="1" applyBorder="1" applyAlignment="1">
      <alignment horizontal="right"/>
    </xf>
    <xf numFmtId="171"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7" fontId="0" fillId="0" borderId="0" xfId="0" applyNumberFormat="1"/>
    <xf numFmtId="3" fontId="0" fillId="0" borderId="0" xfId="0" applyNumberFormat="1"/>
    <xf numFmtId="9" fontId="0" fillId="0" borderId="0" xfId="6" applyFont="1"/>
    <xf numFmtId="1" fontId="0" fillId="0" borderId="0" xfId="6" applyNumberFormat="1" applyFont="1"/>
    <xf numFmtId="0" fontId="73" fillId="53" borderId="0" xfId="0" applyFont="1" applyFill="1"/>
    <xf numFmtId="0" fontId="73" fillId="53" borderId="47" xfId="0" applyFont="1" applyFill="1" applyBorder="1"/>
    <xf numFmtId="0" fontId="0" fillId="0" borderId="47" xfId="0" applyBorder="1"/>
    <xf numFmtId="0" fontId="74" fillId="0" borderId="0" xfId="0" applyFont="1"/>
    <xf numFmtId="0" fontId="73" fillId="53" borderId="47" xfId="0" applyFont="1" applyFill="1" applyBorder="1" applyAlignment="1">
      <alignment wrapText="1"/>
    </xf>
    <xf numFmtId="169" fontId="0" fillId="0" borderId="0" xfId="5" applyNumberFormat="1" applyFont="1"/>
    <xf numFmtId="182" fontId="0" fillId="0" borderId="47" xfId="52766" applyNumberFormat="1" applyFont="1" applyBorder="1"/>
    <xf numFmtId="182" fontId="74" fillId="0" borderId="0" xfId="52766" applyNumberFormat="1" applyFont="1"/>
    <xf numFmtId="3" fontId="73" fillId="53" borderId="0" xfId="0" applyNumberFormat="1" applyFont="1" applyFill="1"/>
    <xf numFmtId="171" fontId="0" fillId="0" borderId="0" xfId="6" applyNumberFormat="1" applyFont="1"/>
    <xf numFmtId="3" fontId="0" fillId="0" borderId="47" xfId="0" applyNumberFormat="1" applyBorder="1"/>
    <xf numFmtId="171" fontId="0" fillId="0" borderId="47" xfId="6" applyNumberFormat="1" applyFont="1" applyBorder="1"/>
    <xf numFmtId="0" fontId="73" fillId="53" borderId="47" xfId="0" applyFont="1" applyFill="1" applyBorder="1" applyAlignment="1">
      <alignment horizontal="center"/>
    </xf>
    <xf numFmtId="182" fontId="0" fillId="0" borderId="0" xfId="52766" applyNumberFormat="1" applyFont="1"/>
    <xf numFmtId="10" fontId="0" fillId="0" borderId="0" xfId="6" applyNumberFormat="1" applyFont="1"/>
    <xf numFmtId="182" fontId="0" fillId="0" borderId="0" xfId="52766" applyNumberFormat="1" applyFont="1" applyAlignment="1">
      <alignment horizontal="center"/>
    </xf>
    <xf numFmtId="3" fontId="0" fillId="3" borderId="47" xfId="0" applyNumberFormat="1" applyFill="1" applyBorder="1"/>
    <xf numFmtId="0" fontId="0" fillId="3" borderId="47" xfId="0" applyFill="1" applyBorder="1"/>
    <xf numFmtId="171" fontId="0" fillId="3" borderId="47" xfId="6" applyNumberFormat="1" applyFont="1" applyFill="1" applyBorder="1"/>
    <xf numFmtId="17" fontId="73" fillId="53" borderId="47" xfId="0" applyNumberFormat="1" applyFont="1" applyFill="1" applyBorder="1" applyAlignment="1">
      <alignment horizontal="center"/>
    </xf>
    <xf numFmtId="0" fontId="0" fillId="0" borderId="0" xfId="0" applyAlignment="1">
      <alignment horizontal="center"/>
    </xf>
    <xf numFmtId="17" fontId="0" fillId="0" borderId="0" xfId="0" applyNumberFormat="1" applyAlignment="1">
      <alignment horizontal="center"/>
    </xf>
    <xf numFmtId="164" fontId="0" fillId="0" borderId="0" xfId="0" applyNumberFormat="1" applyAlignment="1">
      <alignment horizontal="center"/>
    </xf>
    <xf numFmtId="3" fontId="0" fillId="0" borderId="0" xfId="0" applyNumberFormat="1" applyAlignment="1">
      <alignment horizontal="center"/>
    </xf>
    <xf numFmtId="0" fontId="3" fillId="3" borderId="0" xfId="0" applyFont="1" applyFill="1"/>
    <xf numFmtId="3" fontId="33" fillId="2" borderId="1" xfId="1" applyFont="1">
      <alignment vertical="center"/>
    </xf>
    <xf numFmtId="171" fontId="67" fillId="3" borderId="10" xfId="6" applyNumberFormat="1" applyFont="1" applyFill="1" applyBorder="1" applyAlignment="1">
      <alignment horizontal="right"/>
    </xf>
    <xf numFmtId="0" fontId="0" fillId="0" borderId="62" xfId="0" applyBorder="1"/>
    <xf numFmtId="9" fontId="67" fillId="2" borderId="1" xfId="6" applyFont="1" applyFill="1" applyBorder="1"/>
    <xf numFmtId="9" fontId="67" fillId="3" borderId="1" xfId="6" applyFont="1" applyFill="1" applyBorder="1"/>
    <xf numFmtId="9" fontId="31" fillId="4" borderId="0" xfId="6" applyFont="1" applyFill="1" applyAlignment="1">
      <alignment vertical="center"/>
    </xf>
    <xf numFmtId="9" fontId="31" fillId="4" borderId="36" xfId="6" applyFont="1" applyFill="1" applyBorder="1" applyAlignment="1">
      <alignment vertical="center"/>
    </xf>
    <xf numFmtId="3" fontId="67" fillId="3" borderId="19" xfId="1" applyFont="1" applyFill="1" applyBorder="1">
      <alignment vertical="center"/>
    </xf>
    <xf numFmtId="182" fontId="0" fillId="0" borderId="0" xfId="52766" applyNumberFormat="1" applyFont="1" applyBorder="1"/>
    <xf numFmtId="0" fontId="0" fillId="0" borderId="62" xfId="0" applyFill="1" applyBorder="1"/>
    <xf numFmtId="170" fontId="68" fillId="2" borderId="10" xfId="0" applyNumberFormat="1" applyFont="1" applyFill="1" applyBorder="1" applyAlignment="1">
      <alignment horizontal="center"/>
    </xf>
    <xf numFmtId="3" fontId="6" fillId="4" borderId="32" xfId="8" applyNumberFormat="1" applyBorder="1">
      <alignment horizontal="center" vertical="center" wrapText="1"/>
    </xf>
    <xf numFmtId="3" fontId="6" fillId="4" borderId="48" xfId="8" applyNumberFormat="1" applyBorder="1">
      <alignment horizontal="center" vertical="center" wrapText="1"/>
    </xf>
    <xf numFmtId="3" fontId="6" fillId="4" borderId="49" xfId="8" applyNumberFormat="1" applyBorder="1">
      <alignment horizontal="center" vertical="center" wrapText="1"/>
    </xf>
    <xf numFmtId="17" fontId="7" fillId="5" borderId="19" xfId="7" applyBorder="1">
      <alignment horizontal="center" vertical="center" wrapText="1"/>
    </xf>
    <xf numFmtId="17" fontId="7" fillId="5" borderId="29" xfId="7" applyBorder="1">
      <alignment horizontal="center" vertical="center" wrapText="1"/>
    </xf>
    <xf numFmtId="17" fontId="7" fillId="5" borderId="27" xfId="7" applyBorder="1">
      <alignment horizontal="center" vertical="center" wrapText="1"/>
    </xf>
    <xf numFmtId="17" fontId="7" fillId="5" borderId="28" xfId="7" applyBorder="1">
      <alignment horizontal="center" vertical="center" wrapText="1"/>
    </xf>
    <xf numFmtId="17" fontId="7" fillId="5" borderId="5" xfId="7" applyBorder="1">
      <alignment horizontal="center" vertical="center" wrapText="1"/>
    </xf>
    <xf numFmtId="17" fontId="7" fillId="5" borderId="0" xfId="7" applyBorder="1">
      <alignment horizontal="center" vertical="center" wrapText="1"/>
    </xf>
    <xf numFmtId="17" fontId="7" fillId="5" borderId="50" xfId="7" applyBorder="1">
      <alignment horizontal="center" vertical="center" wrapText="1"/>
    </xf>
    <xf numFmtId="3" fontId="6" fillId="4" borderId="47" xfId="8" applyNumberFormat="1" applyBorder="1">
      <alignment horizontal="center" vertical="center" wrapText="1"/>
    </xf>
    <xf numFmtId="17" fontId="7" fillId="5" borderId="20" xfId="7" applyBorder="1">
      <alignment horizontal="center" vertical="center" wrapText="1"/>
    </xf>
    <xf numFmtId="17" fontId="5" fillId="5" borderId="48" xfId="7" applyFont="1" applyBorder="1">
      <alignment horizontal="center" vertical="center" wrapText="1"/>
    </xf>
    <xf numFmtId="17" fontId="5" fillId="5" borderId="0" xfId="7" applyFont="1" applyBorder="1">
      <alignment horizontal="center" vertical="center" wrapText="1"/>
    </xf>
    <xf numFmtId="0" fontId="4" fillId="3" borderId="0" xfId="0" applyFont="1" applyFill="1" applyAlignment="1">
      <alignment horizontal="left" vertical="center" wrapText="1"/>
    </xf>
    <xf numFmtId="17" fontId="5" fillId="5" borderId="25" xfId="7" applyFont="1" applyBorder="1">
      <alignment horizontal="center" vertical="center" wrapText="1"/>
    </xf>
    <xf numFmtId="17" fontId="5" fillId="5" borderId="62" xfId="7" applyFont="1" applyBorder="1">
      <alignment horizontal="center" vertical="center" wrapText="1"/>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3" fontId="6" fillId="4" borderId="20" xfId="8" applyNumberFormat="1" applyBorder="1">
      <alignment horizontal="center" vertical="center" wrapText="1"/>
    </xf>
    <xf numFmtId="17" fontId="7" fillId="3" borderId="0" xfId="7" applyFill="1" applyBorder="1">
      <alignment horizontal="center" vertical="center" wrapText="1"/>
    </xf>
    <xf numFmtId="17" fontId="7" fillId="5" borderId="9" xfId="7" applyBorder="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Border="1">
      <alignment horizontal="center" vertical="center" wrapText="1"/>
    </xf>
    <xf numFmtId="3" fontId="6" fillId="4" borderId="18" xfId="8" applyNumberFormat="1" applyBorder="1">
      <alignment horizontal="center" vertical="center" wrapText="1"/>
    </xf>
    <xf numFmtId="171" fontId="0" fillId="0" borderId="47" xfId="0" applyNumberFormat="1" applyBorder="1" applyAlignment="1">
      <alignment horizontal="right"/>
    </xf>
    <xf numFmtId="0" fontId="73" fillId="53" borderId="25" xfId="0" applyFont="1" applyFill="1" applyBorder="1" applyAlignment="1">
      <alignment horizontal="center" vertical="center"/>
    </xf>
    <xf numFmtId="0" fontId="73" fillId="53" borderId="26" xfId="0" applyFont="1" applyFill="1" applyBorder="1" applyAlignment="1">
      <alignment horizontal="center" vertical="center"/>
    </xf>
    <xf numFmtId="0" fontId="75" fillId="53" borderId="0" xfId="0" applyFont="1" applyFill="1" applyAlignment="1">
      <alignment horizontal="center" vertical="center"/>
    </xf>
    <xf numFmtId="0" fontId="73" fillId="53" borderId="47" xfId="0" applyFont="1" applyFill="1" applyBorder="1" applyAlignment="1">
      <alignment horizontal="center" vertical="center"/>
    </xf>
    <xf numFmtId="0" fontId="73" fillId="54" borderId="0" xfId="0" applyFont="1" applyFill="1" applyAlignment="1">
      <alignment horizontal="left" vertical="center"/>
    </xf>
  </cellXfs>
  <cellStyles count="52767">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xfId="52766" builtinId="4"/>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'Graficos Comunicado'!$E$73</c:f>
          <c:strCache>
            <c:ptCount val="1"/>
            <c:pt idx="0">
              <c:v>Participación en ingresos brutos por categoría de juego
Agosto 2019</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pieChart>
        <c:varyColors val="1"/>
        <c:ser>
          <c:idx val="0"/>
          <c:order val="0"/>
          <c:tx>
            <c:strRef>
              <c:f>'Graficos Comunicado'!$D$71</c:f>
              <c:strCache>
                <c:ptCount val="1"/>
                <c:pt idx="0">
                  <c:v>% Participación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85-4F6D-9D90-A421356E82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85-4F6D-9D90-A421356E82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85-4F6D-9D90-A421356E82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85-4F6D-9D90-A421356E823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85-4F6D-9D90-A421356E823D}"/>
              </c:ext>
            </c:extLst>
          </c:dPt>
          <c:dLbls>
            <c:dLbl>
              <c:idx val="0"/>
              <c:layout>
                <c:manualLayout>
                  <c:x val="2.5792865764219967E-2"/>
                  <c:y val="2.226166554242284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D85-4F6D-9D90-A421356E823D}"/>
                </c:ext>
              </c:extLst>
            </c:dLbl>
            <c:dLbl>
              <c:idx val="1"/>
              <c:layout>
                <c:manualLayout>
                  <c:x val="-1.4027350293980827E-3"/>
                  <c:y val="2.113700184798743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D85-4F6D-9D90-A421356E823D}"/>
                </c:ext>
              </c:extLst>
            </c:dLbl>
            <c:dLbl>
              <c:idx val="2"/>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ED85-4F6D-9D90-A421356E823D}"/>
                </c:ext>
              </c:extLst>
            </c:dLbl>
            <c:dLbl>
              <c:idx val="3"/>
              <c:layout>
                <c:manualLayout>
                  <c:x val="-6.2204679660310569E-2"/>
                  <c:y val="-0.1244591140594719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ED85-4F6D-9D90-A421356E823D}"/>
                </c:ext>
              </c:extLst>
            </c:dLbl>
            <c:dLbl>
              <c:idx val="4"/>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ED85-4F6D-9D90-A421356E823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 Comunicado'!$B$72:$B$76</c:f>
              <c:strCache>
                <c:ptCount val="5"/>
                <c:pt idx="0">
                  <c:v>Ruleta</c:v>
                </c:pt>
                <c:pt idx="1">
                  <c:v>Cartas</c:v>
                </c:pt>
                <c:pt idx="2">
                  <c:v>Dados</c:v>
                </c:pt>
                <c:pt idx="3">
                  <c:v>Máquinas de azar</c:v>
                </c:pt>
                <c:pt idx="4">
                  <c:v>Bingo</c:v>
                </c:pt>
              </c:strCache>
            </c:strRef>
          </c:cat>
          <c:val>
            <c:numRef>
              <c:f>'Graficos Comunicado'!$D$72:$D$76</c:f>
              <c:numCache>
                <c:formatCode>0.0%</c:formatCode>
                <c:ptCount val="5"/>
                <c:pt idx="0">
                  <c:v>4.4735327130666851E-2</c:v>
                </c:pt>
                <c:pt idx="1">
                  <c:v>0.11197043352685963</c:v>
                </c:pt>
                <c:pt idx="2">
                  <c:v>2.8855195168396843E-3</c:v>
                </c:pt>
                <c:pt idx="3">
                  <c:v>0.83901017639813236</c:v>
                </c:pt>
                <c:pt idx="4">
                  <c:v>1.3985434275013454E-3</c:v>
                </c:pt>
              </c:numCache>
            </c:numRef>
          </c:val>
          <c:extLst>
            <c:ext xmlns:c16="http://schemas.microsoft.com/office/drawing/2014/chart" uri="{C3380CC4-5D6E-409C-BE32-E72D297353CC}">
              <c16:uniqueId val="{0000000A-ED85-4F6D-9D90-A421356E823D}"/>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'Graficos Comunicado'!$D$32</c:f>
          <c:strCache>
            <c:ptCount val="1"/>
            <c:pt idx="0">
              <c:v>Ingresos brutos del juego o win ($ millones)
Julio 2019-Agosto 2019</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bar"/>
        <c:grouping val="clustered"/>
        <c:varyColors val="0"/>
        <c:ser>
          <c:idx val="0"/>
          <c:order val="0"/>
          <c:tx>
            <c:strRef>
              <c:f>'Graficos Comunicado'!$D$2</c:f>
              <c:strCache>
                <c:ptCount val="1"/>
                <c:pt idx="0">
                  <c:v>#¡VALOR!</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 Comunicado'!$C$3:$C$27</c:f>
              <c:strCache>
                <c:ptCount val="25"/>
                <c:pt idx="0">
                  <c:v>Puerto Natales</c:v>
                </c:pt>
                <c:pt idx="1">
                  <c:v>Arica</c:v>
                </c:pt>
                <c:pt idx="2">
                  <c:v>Enjoy Chiloé</c:v>
                </c:pt>
                <c:pt idx="3">
                  <c:v>Casino Gran Los Angeles</c:v>
                </c:pt>
                <c:pt idx="4">
                  <c:v>Ovalle Casino Resort S.A.</c:v>
                </c:pt>
                <c:pt idx="5">
                  <c:v>Dreams Coyhaique</c:v>
                </c:pt>
                <c:pt idx="6">
                  <c:v>Casino de Colchagua</c:v>
                </c:pt>
                <c:pt idx="7">
                  <c:v>Casino Luckia Arica</c:v>
                </c:pt>
                <c:pt idx="8">
                  <c:v>Marina del Sol Chillán</c:v>
                </c:pt>
                <c:pt idx="9">
                  <c:v>Pucón</c:v>
                </c:pt>
                <c:pt idx="10">
                  <c:v>Casino de Juegos del Pacífico</c:v>
                </c:pt>
                <c:pt idx="11">
                  <c:v>Marina del Sol Osorno</c:v>
                </c:pt>
                <c:pt idx="12">
                  <c:v>Gran Casino de Talca</c:v>
                </c:pt>
                <c:pt idx="13">
                  <c:v>Marina del Sol Calama</c:v>
                </c:pt>
                <c:pt idx="14">
                  <c:v>Antay Casino &amp; Hotel</c:v>
                </c:pt>
                <c:pt idx="15">
                  <c:v>Dreams Valdivia</c:v>
                </c:pt>
                <c:pt idx="16">
                  <c:v>Puerto Varas</c:v>
                </c:pt>
                <c:pt idx="17">
                  <c:v>Dreams Punta Arenas</c:v>
                </c:pt>
                <c:pt idx="18">
                  <c:v>Iquique</c:v>
                </c:pt>
                <c:pt idx="19">
                  <c:v>Dreams Temuco</c:v>
                </c:pt>
                <c:pt idx="20">
                  <c:v>Enjoy Antofagasta</c:v>
                </c:pt>
                <c:pt idx="21">
                  <c:v>Coquimbo</c:v>
                </c:pt>
                <c:pt idx="22">
                  <c:v>Casino Rinconada</c:v>
                </c:pt>
                <c:pt idx="23">
                  <c:v>Marina del Sol Talcahuano</c:v>
                </c:pt>
                <c:pt idx="24">
                  <c:v>Viña del Mar</c:v>
                </c:pt>
              </c:strCache>
            </c:strRef>
          </c:cat>
          <c:val>
            <c:numRef>
              <c:f>'Graficos Comunicado'!$D$3:$D$27</c:f>
              <c:numCache>
                <c:formatCode>_-"$"\ * #,##0,,_-;\-"$"\ * #,##0_-;_-"$"\ * "-"??_-;_-@_-</c:formatCode>
                <c:ptCount val="25"/>
                <c:pt idx="0">
                  <c:v>165739104</c:v>
                </c:pt>
                <c:pt idx="1">
                  <c:v>365368380</c:v>
                </c:pt>
                <c:pt idx="2">
                  <c:v>0</c:v>
                </c:pt>
                <c:pt idx="3">
                  <c:v>0</c:v>
                </c:pt>
                <c:pt idx="4">
                  <c:v>0</c:v>
                </c:pt>
                <c:pt idx="5">
                  <c:v>0</c:v>
                </c:pt>
                <c:pt idx="6">
                  <c:v>0</c:v>
                </c:pt>
                <c:pt idx="7">
                  <c:v>0</c:v>
                </c:pt>
                <c:pt idx="8">
                  <c:v>0</c:v>
                </c:pt>
                <c:pt idx="9">
                  <c:v>1168678673</c:v>
                </c:pt>
                <c:pt idx="10">
                  <c:v>0</c:v>
                </c:pt>
                <c:pt idx="11">
                  <c:v>0</c:v>
                </c:pt>
                <c:pt idx="12">
                  <c:v>0</c:v>
                </c:pt>
                <c:pt idx="13">
                  <c:v>0</c:v>
                </c:pt>
                <c:pt idx="14">
                  <c:v>0</c:v>
                </c:pt>
                <c:pt idx="15">
                  <c:v>0</c:v>
                </c:pt>
                <c:pt idx="16">
                  <c:v>1456638072.3400004</c:v>
                </c:pt>
                <c:pt idx="17">
                  <c:v>0</c:v>
                </c:pt>
                <c:pt idx="18">
                  <c:v>1807339498.99</c:v>
                </c:pt>
                <c:pt idx="19">
                  <c:v>0</c:v>
                </c:pt>
                <c:pt idx="20">
                  <c:v>0</c:v>
                </c:pt>
                <c:pt idx="21">
                  <c:v>2629857960</c:v>
                </c:pt>
                <c:pt idx="22">
                  <c:v>0</c:v>
                </c:pt>
                <c:pt idx="23">
                  <c:v>0</c:v>
                </c:pt>
                <c:pt idx="24">
                  <c:v>4461494678.999999</c:v>
                </c:pt>
              </c:numCache>
            </c:numRef>
          </c:val>
          <c:extLst>
            <c:ext xmlns:c16="http://schemas.microsoft.com/office/drawing/2014/chart" uri="{C3380CC4-5D6E-409C-BE32-E72D297353CC}">
              <c16:uniqueId val="{00000000-B628-4E70-A3D0-2B90A7E1886C}"/>
            </c:ext>
          </c:extLst>
        </c:ser>
        <c:ser>
          <c:idx val="1"/>
          <c:order val="1"/>
          <c:tx>
            <c:strRef>
              <c:f>'Graficos Comunicado'!$E$2</c:f>
              <c:strCache>
                <c:ptCount val="1"/>
                <c:pt idx="0">
                  <c:v>Total Agosto de 2019:$ 41.337 millones</c:v>
                </c:pt>
              </c:strCache>
            </c:strRef>
          </c:tx>
          <c:spPr>
            <a:solidFill>
              <a:srgbClr val="4F81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 Comunicado'!$C$3:$C$27</c:f>
              <c:strCache>
                <c:ptCount val="25"/>
                <c:pt idx="0">
                  <c:v>Puerto Natales</c:v>
                </c:pt>
                <c:pt idx="1">
                  <c:v>Arica</c:v>
                </c:pt>
                <c:pt idx="2">
                  <c:v>Enjoy Chiloé</c:v>
                </c:pt>
                <c:pt idx="3">
                  <c:v>Casino Gran Los Angeles</c:v>
                </c:pt>
                <c:pt idx="4">
                  <c:v>Ovalle Casino Resort S.A.</c:v>
                </c:pt>
                <c:pt idx="5">
                  <c:v>Dreams Coyhaique</c:v>
                </c:pt>
                <c:pt idx="6">
                  <c:v>Casino de Colchagua</c:v>
                </c:pt>
                <c:pt idx="7">
                  <c:v>Casino Luckia Arica</c:v>
                </c:pt>
                <c:pt idx="8">
                  <c:v>Marina del Sol Chillán</c:v>
                </c:pt>
                <c:pt idx="9">
                  <c:v>Pucón</c:v>
                </c:pt>
                <c:pt idx="10">
                  <c:v>Casino de Juegos del Pacífico</c:v>
                </c:pt>
                <c:pt idx="11">
                  <c:v>Marina del Sol Osorno</c:v>
                </c:pt>
                <c:pt idx="12">
                  <c:v>Gran Casino de Talca</c:v>
                </c:pt>
                <c:pt idx="13">
                  <c:v>Marina del Sol Calama</c:v>
                </c:pt>
                <c:pt idx="14">
                  <c:v>Antay Casino &amp; Hotel</c:v>
                </c:pt>
                <c:pt idx="15">
                  <c:v>Dreams Valdivia</c:v>
                </c:pt>
                <c:pt idx="16">
                  <c:v>Puerto Varas</c:v>
                </c:pt>
                <c:pt idx="17">
                  <c:v>Dreams Punta Arenas</c:v>
                </c:pt>
                <c:pt idx="18">
                  <c:v>Iquique</c:v>
                </c:pt>
                <c:pt idx="19">
                  <c:v>Dreams Temuco</c:v>
                </c:pt>
                <c:pt idx="20">
                  <c:v>Enjoy Antofagasta</c:v>
                </c:pt>
                <c:pt idx="21">
                  <c:v>Coquimbo</c:v>
                </c:pt>
                <c:pt idx="22">
                  <c:v>Casino Rinconada</c:v>
                </c:pt>
                <c:pt idx="23">
                  <c:v>Marina del Sol Talcahuano</c:v>
                </c:pt>
                <c:pt idx="24">
                  <c:v>Viña del Mar</c:v>
                </c:pt>
              </c:strCache>
            </c:strRef>
          </c:cat>
          <c:val>
            <c:numRef>
              <c:f>'Graficos Comunicado'!$E$3:$E$27</c:f>
              <c:numCache>
                <c:formatCode>_-"$"\ * #,##0,,_-;\-"$"\ * #,##0_-;_-"$"\ * "-"??_-;_-@_-</c:formatCode>
                <c:ptCount val="25"/>
                <c:pt idx="0">
                  <c:v>156377178</c:v>
                </c:pt>
                <c:pt idx="1">
                  <c:v>347541315</c:v>
                </c:pt>
                <c:pt idx="2">
                  <c:v>387728875</c:v>
                </c:pt>
                <c:pt idx="3">
                  <c:v>405304673</c:v>
                </c:pt>
                <c:pt idx="4">
                  <c:v>430509238</c:v>
                </c:pt>
                <c:pt idx="5">
                  <c:v>445757610</c:v>
                </c:pt>
                <c:pt idx="6">
                  <c:v>530790872</c:v>
                </c:pt>
                <c:pt idx="7">
                  <c:v>661158733</c:v>
                </c:pt>
                <c:pt idx="8">
                  <c:v>663740008</c:v>
                </c:pt>
                <c:pt idx="9">
                  <c:v>732961441</c:v>
                </c:pt>
                <c:pt idx="10">
                  <c:v>733296609</c:v>
                </c:pt>
                <c:pt idx="11">
                  <c:v>914031211</c:v>
                </c:pt>
                <c:pt idx="12">
                  <c:v>984334866</c:v>
                </c:pt>
                <c:pt idx="13">
                  <c:v>1060908015</c:v>
                </c:pt>
                <c:pt idx="14">
                  <c:v>1066009620</c:v>
                </c:pt>
                <c:pt idx="15">
                  <c:v>1169498568</c:v>
                </c:pt>
                <c:pt idx="16">
                  <c:v>1332859703.7099998</c:v>
                </c:pt>
                <c:pt idx="17">
                  <c:v>1723431284</c:v>
                </c:pt>
                <c:pt idx="18">
                  <c:v>1769741063.47</c:v>
                </c:pt>
                <c:pt idx="19">
                  <c:v>1962501518</c:v>
                </c:pt>
                <c:pt idx="20">
                  <c:v>2116232610</c:v>
                </c:pt>
                <c:pt idx="21">
                  <c:v>2255137953</c:v>
                </c:pt>
                <c:pt idx="22">
                  <c:v>3101652384</c:v>
                </c:pt>
                <c:pt idx="23">
                  <c:v>3313715577</c:v>
                </c:pt>
                <c:pt idx="24">
                  <c:v>4910348754.2900009</c:v>
                </c:pt>
              </c:numCache>
            </c:numRef>
          </c:val>
          <c:extLst>
            <c:ext xmlns:c16="http://schemas.microsoft.com/office/drawing/2014/chart" uri="{C3380CC4-5D6E-409C-BE32-E72D297353CC}">
              <c16:uniqueId val="{00000001-B628-4E70-A3D0-2B90A7E1886C}"/>
            </c:ext>
          </c:extLst>
        </c:ser>
        <c:dLbls>
          <c:showLegendKey val="0"/>
          <c:showVal val="1"/>
          <c:showCatName val="0"/>
          <c:showSerName val="0"/>
          <c:showPercent val="0"/>
          <c:showBubbleSize val="0"/>
        </c:dLbls>
        <c:gapWidth val="150"/>
        <c:overlap val="-25"/>
        <c:axId val="-1548537712"/>
        <c:axId val="-1154538000"/>
      </c:barChart>
      <c:catAx>
        <c:axId val="-1548537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154538000"/>
        <c:crosses val="autoZero"/>
        <c:auto val="1"/>
        <c:lblAlgn val="ctr"/>
        <c:lblOffset val="100"/>
        <c:noMultiLvlLbl val="0"/>
      </c:catAx>
      <c:valAx>
        <c:axId val="-1154538000"/>
        <c:scaling>
          <c:orientation val="minMax"/>
        </c:scaling>
        <c:delete val="1"/>
        <c:axPos val="b"/>
        <c:numFmt formatCode="_-&quot;$&quot;\ * #,##0,,_-;\-&quot;$&quot;\ * #,##0_-;_-&quot;$&quot;\ * &quot;-&quot;??_-;_-@_-" sourceLinked="1"/>
        <c:majorTickMark val="none"/>
        <c:minorTickMark val="none"/>
        <c:tickLblPos val="nextTo"/>
        <c:crossAx val="-1548537712"/>
        <c:crosses val="autoZero"/>
        <c:crossBetween val="between"/>
      </c:valAx>
      <c:spPr>
        <a:noFill/>
        <a:ln>
          <a:noFill/>
        </a:ln>
        <a:effectLst/>
      </c:spPr>
    </c:plotArea>
    <c:legend>
      <c:legendPos val="t"/>
      <c:layout>
        <c:manualLayout>
          <c:xMode val="edge"/>
          <c:yMode val="edge"/>
          <c:x val="0.56450242612776913"/>
          <c:y val="0.67363601862736322"/>
          <c:w val="0.36478539313696573"/>
          <c:h val="0.1612362179939218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2019</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xdr:colOff>
      <xdr:row>42</xdr:row>
      <xdr:rowOff>76200</xdr:rowOff>
    </xdr:from>
    <xdr:to>
      <xdr:col>9</xdr:col>
      <xdr:colOff>276225</xdr:colOff>
      <xdr:row>48</xdr:row>
      <xdr:rowOff>177240</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 y="679132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57150</xdr:colOff>
      <xdr:row>32</xdr:row>
      <xdr:rowOff>161925</xdr:rowOff>
    </xdr:from>
    <xdr:to>
      <xdr:col>12</xdr:col>
      <xdr:colOff>528272</xdr:colOff>
      <xdr:row>39</xdr:row>
      <xdr:rowOff>152400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333375" y="5505450"/>
          <a:ext cx="7776797" cy="1133475"/>
        </a:xfrm>
        <a:prstGeom prst="rect">
          <a:avLst/>
        </a:prstGeom>
        <a:noFill/>
        <a:ln w="9525">
          <a:noFill/>
          <a:miter lim="800000"/>
          <a:headEnd/>
          <a:tailEnd/>
        </a:ln>
      </xdr:spPr>
    </xdr:pic>
    <xdr:clientData/>
  </xdr:twoCellAnchor>
  <xdr:twoCellAnchor editAs="oneCell">
    <xdr:from>
      <xdr:col>7</xdr:col>
      <xdr:colOff>0</xdr:colOff>
      <xdr:row>35</xdr:row>
      <xdr:rowOff>142875</xdr:rowOff>
    </xdr:from>
    <xdr:to>
      <xdr:col>8</xdr:col>
      <xdr:colOff>246609</xdr:colOff>
      <xdr:row>37</xdr:row>
      <xdr:rowOff>99465</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5019675" y="5095875"/>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239</xdr:row>
      <xdr:rowOff>152400</xdr:rowOff>
    </xdr:from>
    <xdr:to>
      <xdr:col>5</xdr:col>
      <xdr:colOff>255586</xdr:colOff>
      <xdr:row>241</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3</xdr:col>
      <xdr:colOff>889488</xdr:colOff>
      <xdr:row>117</xdr:row>
      <xdr:rowOff>163390</xdr:rowOff>
    </xdr:from>
    <xdr:to>
      <xdr:col>4</xdr:col>
      <xdr:colOff>813713</xdr:colOff>
      <xdr:row>119</xdr:row>
      <xdr:rowOff>81879</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3518388" y="16098715"/>
          <a:ext cx="848150" cy="280439"/>
        </a:xfrm>
        <a:prstGeom prst="rect">
          <a:avLst/>
        </a:prstGeom>
      </xdr:spPr>
    </xdr:pic>
    <xdr:clientData/>
  </xdr:twoCellAnchor>
  <xdr:twoCellAnchor editAs="absolute">
    <xdr:from>
      <xdr:col>1</xdr:col>
      <xdr:colOff>28575</xdr:colOff>
      <xdr:row>111</xdr:row>
      <xdr:rowOff>202223</xdr:rowOff>
    </xdr:from>
    <xdr:to>
      <xdr:col>8</xdr:col>
      <xdr:colOff>828675</xdr:colOff>
      <xdr:row>117</xdr:row>
      <xdr:rowOff>145073</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304800" y="16156598"/>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57150</xdr:colOff>
      <xdr:row>40</xdr:row>
      <xdr:rowOff>0</xdr:rowOff>
    </xdr:from>
    <xdr:to>
      <xdr:col>6</xdr:col>
      <xdr:colOff>795778</xdr:colOff>
      <xdr:row>50</xdr:row>
      <xdr:rowOff>43890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33375" y="555307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45</xdr:row>
      <xdr:rowOff>76201</xdr:rowOff>
    </xdr:from>
    <xdr:to>
      <xdr:col>9</xdr:col>
      <xdr:colOff>190499</xdr:colOff>
      <xdr:row>47</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142875</xdr:colOff>
      <xdr:row>59</xdr:row>
      <xdr:rowOff>164306</xdr:rowOff>
    </xdr:from>
    <xdr:to>
      <xdr:col>10</xdr:col>
      <xdr:colOff>282591</xdr:colOff>
      <xdr:row>67</xdr:row>
      <xdr:rowOff>54064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42875" y="8868424"/>
          <a:ext cx="7767757" cy="1188251"/>
        </a:xfrm>
        <a:prstGeom prst="rect">
          <a:avLst/>
        </a:prstGeom>
        <a:noFill/>
        <a:ln w="9525">
          <a:noFill/>
          <a:miter lim="800000"/>
          <a:headEnd/>
          <a:tailEnd/>
        </a:ln>
      </xdr:spPr>
    </xdr:pic>
    <xdr:clientData/>
  </xdr:twoCellAnchor>
  <xdr:twoCellAnchor editAs="absolute">
    <xdr:from>
      <xdr:col>5</xdr:col>
      <xdr:colOff>617777</xdr:colOff>
      <xdr:row>58</xdr:row>
      <xdr:rowOff>170114</xdr:rowOff>
    </xdr:from>
    <xdr:to>
      <xdr:col>6</xdr:col>
      <xdr:colOff>614592</xdr:colOff>
      <xdr:row>59</xdr:row>
      <xdr:rowOff>20473</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456352" y="84187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96</xdr:row>
      <xdr:rowOff>489386</xdr:rowOff>
    </xdr:from>
    <xdr:to>
      <xdr:col>9</xdr:col>
      <xdr:colOff>575787</xdr:colOff>
      <xdr:row>100</xdr:row>
      <xdr:rowOff>180421</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96</xdr:row>
      <xdr:rowOff>326579</xdr:rowOff>
    </xdr:from>
    <xdr:to>
      <xdr:col>7</xdr:col>
      <xdr:colOff>287319</xdr:colOff>
      <xdr:row>96</xdr:row>
      <xdr:rowOff>521796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47625" y="8561388"/>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7625" y="8561388"/>
          <a:ext cx="7758479" cy="1133475"/>
        </a:xfrm>
        <a:prstGeom prst="rect">
          <a:avLst/>
        </a:prstGeom>
        <a:noFill/>
        <a:ln w="9525">
          <a:noFill/>
          <a:miter lim="800000"/>
          <a:headEnd/>
          <a:tailEnd/>
        </a:ln>
      </xdr:spPr>
    </xdr:pic>
    <xdr:clientData/>
  </xdr:absoluteAnchor>
  <xdr:absoluteAnchor>
    <xdr:pos x="4389791" y="841618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389791" y="841618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70</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8</xdr:col>
      <xdr:colOff>265128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211191</xdr:colOff>
      <xdr:row>47</xdr:row>
      <xdr:rowOff>68262</xdr:rowOff>
    </xdr:from>
    <xdr:to>
      <xdr:col>7</xdr:col>
      <xdr:colOff>243455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80978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5602</xdr:colOff>
      <xdr:row>71</xdr:row>
      <xdr:rowOff>156883</xdr:rowOff>
    </xdr:from>
    <xdr:to>
      <xdr:col>11</xdr:col>
      <xdr:colOff>661147</xdr:colOff>
      <xdr:row>97</xdr:row>
      <xdr:rowOff>44825</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127267</xdr:colOff>
      <xdr:row>30</xdr:row>
      <xdr:rowOff>104853</xdr:rowOff>
    </xdr:from>
    <xdr:to>
      <xdr:col>9</xdr:col>
      <xdr:colOff>317767</xdr:colOff>
      <xdr:row>70</xdr:row>
      <xdr:rowOff>33616</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280147</xdr:colOff>
      <xdr:row>107</xdr:row>
      <xdr:rowOff>168088</xdr:rowOff>
    </xdr:from>
    <xdr:to>
      <xdr:col>4</xdr:col>
      <xdr:colOff>1434354</xdr:colOff>
      <xdr:row>109</xdr:row>
      <xdr:rowOff>33618</xdr:rowOff>
    </xdr:to>
    <xdr:sp macro="" textlink="$E$74">
      <xdr:nvSpPr>
        <xdr:cNvPr id="5" name="CuadroTexto 4">
          <a:extLst>
            <a:ext uri="{FF2B5EF4-FFF2-40B4-BE49-F238E27FC236}">
              <a16:creationId xmlns:a16="http://schemas.microsoft.com/office/drawing/2014/main" id="{00000000-0008-0000-0A00-000005000000}"/>
            </a:ext>
          </a:extLst>
        </xdr:cNvPr>
        <xdr:cNvSpPr txBox="1"/>
      </xdr:nvSpPr>
      <xdr:spPr>
        <a:xfrm>
          <a:off x="4280647" y="20708470"/>
          <a:ext cx="2644589" cy="24653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F764434-0162-4193-A764-0A3EFF69C2E1}" type="TxLink">
            <a:rPr lang="en-US" sz="1100" b="1" i="0" u="none" strike="noStrike">
              <a:solidFill>
                <a:srgbClr val="000000"/>
              </a:solidFill>
              <a:latin typeface="Calibri"/>
            </a:rPr>
            <a:pPr/>
            <a:t>Total ingresos brutos: $ 41.337 millones</a:t>
          </a:fld>
          <a:endParaRPr lang="es-CL" sz="1100" b="1"/>
        </a:p>
      </xdr:txBody>
    </xdr:sp>
    <xdr:clientData/>
  </xdr:twoCellAnchor>
</xdr:wsDr>
</file>

<file path=xl/drawings/drawing12.xml><?xml version="1.0" encoding="utf-8"?>
<c:userShapes xmlns:c="http://schemas.openxmlformats.org/drawingml/2006/chart">
  <cdr:relSizeAnchor xmlns:cdr="http://schemas.openxmlformats.org/drawingml/2006/chartDrawing">
    <cdr:from>
      <cdr:x>0.64087</cdr:x>
      <cdr:y>0.83565</cdr:y>
    </cdr:from>
    <cdr:to>
      <cdr:x>0.95046</cdr:x>
      <cdr:y>0.92824</cdr:y>
    </cdr:to>
    <cdr:sp macro="" textlink="'Graficos Comunicado'!$C$71">
      <cdr:nvSpPr>
        <cdr:cNvPr id="2" name="CuadroTexto 1"/>
        <cdr:cNvSpPr txBox="1"/>
      </cdr:nvSpPr>
      <cdr:spPr>
        <a:xfrm xmlns:a="http://schemas.openxmlformats.org/drawingml/2006/main">
          <a:off x="5799047" y="4045323"/>
          <a:ext cx="2801471" cy="4482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9BF55D0-BEFD-4D4F-859B-1435BA75493F}" type="TxLink">
            <a:rPr lang="en-US" sz="1100" b="1" i="0" u="none" strike="noStrike">
              <a:solidFill>
                <a:srgbClr val="FFFFFF"/>
              </a:solidFill>
              <a:latin typeface="Calibri"/>
            </a:rPr>
            <a:pPr/>
            <a:t>Ingreso Bruto</a:t>
          </a:fld>
          <a:endParaRPr lang="es-C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Y:\Estadisticas_operacion_casinos\Bolet&#237;n%20Estad&#237;stico\Bolet&#237;n%20Estad&#237;stico%202019\08%20Agosto\Regulados\Planilla%20Trabaj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Estadisticas_operacion_casinos\Bolet&#237;n%20Estad&#237;stico\Bolet&#237;n%20Estad&#237;stico%202019\08%20Agosto\Municipales\PLANILLA%20DE%20TRABAJO%20CASINOS%20MUNICIP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stadisticas_operacion_casinos\Bolet&#237;n%20Estad&#237;stico\Bolet&#237;n%20Estad&#237;stico%202019\08%20Agosto\Regulados\Gr&#225;ficos%20Comunicado%20de%20Prens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row r="2">
          <cell r="C2">
            <v>201908</v>
          </cell>
        </row>
        <row r="12">
          <cell r="B12" t="str">
            <v>Agosto</v>
          </cell>
          <cell r="C12" t="str">
            <v>Julio</v>
          </cell>
        </row>
      </sheetData>
      <sheetData sheetId="1"/>
      <sheetData sheetId="2">
        <row r="12">
          <cell r="D12">
            <v>5</v>
          </cell>
          <cell r="E12">
            <v>9</v>
          </cell>
          <cell r="F12">
            <v>1</v>
          </cell>
          <cell r="G12">
            <v>351</v>
          </cell>
          <cell r="H12">
            <v>60</v>
          </cell>
        </row>
        <row r="13">
          <cell r="D13">
            <v>7</v>
          </cell>
          <cell r="E13">
            <v>12</v>
          </cell>
          <cell r="F13">
            <v>2</v>
          </cell>
          <cell r="G13">
            <v>484</v>
          </cell>
          <cell r="H13">
            <v>100</v>
          </cell>
        </row>
        <row r="14">
          <cell r="D14">
            <v>10</v>
          </cell>
          <cell r="E14">
            <v>30</v>
          </cell>
          <cell r="F14">
            <v>2</v>
          </cell>
          <cell r="G14">
            <v>786</v>
          </cell>
          <cell r="H14">
            <v>124</v>
          </cell>
        </row>
        <row r="15">
          <cell r="D15">
            <v>5</v>
          </cell>
          <cell r="E15">
            <v>14</v>
          </cell>
          <cell r="F15">
            <v>1</v>
          </cell>
          <cell r="G15">
            <v>397</v>
          </cell>
          <cell r="H15">
            <v>179</v>
          </cell>
        </row>
        <row r="16">
          <cell r="D16">
            <v>6</v>
          </cell>
          <cell r="E16">
            <v>8</v>
          </cell>
          <cell r="F16">
            <v>1</v>
          </cell>
          <cell r="G16">
            <v>254</v>
          </cell>
          <cell r="H16">
            <v>60</v>
          </cell>
        </row>
        <row r="17">
          <cell r="D17">
            <v>7</v>
          </cell>
          <cell r="E17">
            <v>9</v>
          </cell>
          <cell r="F17">
            <v>1</v>
          </cell>
          <cell r="G17">
            <v>352</v>
          </cell>
          <cell r="H17">
            <v>148</v>
          </cell>
        </row>
        <row r="18">
          <cell r="D18">
            <v>16</v>
          </cell>
          <cell r="E18">
            <v>43</v>
          </cell>
          <cell r="F18">
            <v>1</v>
          </cell>
          <cell r="G18">
            <v>896</v>
          </cell>
          <cell r="H18">
            <v>100</v>
          </cell>
        </row>
        <row r="19">
          <cell r="D19">
            <v>24</v>
          </cell>
          <cell r="E19">
            <v>56</v>
          </cell>
          <cell r="F19">
            <v>1</v>
          </cell>
          <cell r="G19">
            <v>1982</v>
          </cell>
          <cell r="H19">
            <v>300</v>
          </cell>
        </row>
        <row r="20">
          <cell r="D20">
            <v>5</v>
          </cell>
          <cell r="E20">
            <v>12</v>
          </cell>
          <cell r="F20">
            <v>2</v>
          </cell>
          <cell r="G20">
            <v>238</v>
          </cell>
          <cell r="H20">
            <v>30</v>
          </cell>
        </row>
        <row r="21">
          <cell r="D21">
            <v>4</v>
          </cell>
          <cell r="E21">
            <v>10</v>
          </cell>
          <cell r="F21">
            <v>1</v>
          </cell>
          <cell r="G21">
            <v>415</v>
          </cell>
          <cell r="H21">
            <v>68</v>
          </cell>
        </row>
        <row r="22">
          <cell r="D22">
            <v>6</v>
          </cell>
          <cell r="E22">
            <v>13</v>
          </cell>
          <cell r="F22">
            <v>1</v>
          </cell>
          <cell r="G22">
            <v>450</v>
          </cell>
          <cell r="H22">
            <v>68</v>
          </cell>
        </row>
        <row r="23">
          <cell r="D23">
            <v>12</v>
          </cell>
          <cell r="E23">
            <v>36</v>
          </cell>
          <cell r="F23">
            <v>2</v>
          </cell>
          <cell r="G23">
            <v>1385</v>
          </cell>
          <cell r="H23">
            <v>168</v>
          </cell>
        </row>
        <row r="24">
          <cell r="D24">
            <v>4</v>
          </cell>
          <cell r="E24">
            <v>7</v>
          </cell>
          <cell r="F24">
            <v>1</v>
          </cell>
          <cell r="G24">
            <v>191</v>
          </cell>
          <cell r="H24">
            <v>40</v>
          </cell>
        </row>
        <row r="25">
          <cell r="D25">
            <v>7</v>
          </cell>
          <cell r="E25">
            <v>26</v>
          </cell>
          <cell r="F25">
            <v>3</v>
          </cell>
          <cell r="G25">
            <v>735</v>
          </cell>
          <cell r="H25">
            <v>176</v>
          </cell>
        </row>
        <row r="26">
          <cell r="D26">
            <v>5</v>
          </cell>
          <cell r="E26">
            <v>15</v>
          </cell>
          <cell r="F26">
            <v>2</v>
          </cell>
          <cell r="G26">
            <v>429</v>
          </cell>
          <cell r="H26">
            <v>100</v>
          </cell>
        </row>
        <row r="27">
          <cell r="D27">
            <v>7</v>
          </cell>
          <cell r="E27">
            <v>13</v>
          </cell>
          <cell r="F27">
            <v>1</v>
          </cell>
          <cell r="G27">
            <v>406</v>
          </cell>
          <cell r="H27">
            <v>60</v>
          </cell>
        </row>
        <row r="28">
          <cell r="D28">
            <v>5</v>
          </cell>
          <cell r="E28">
            <v>11</v>
          </cell>
          <cell r="F28">
            <v>1</v>
          </cell>
          <cell r="G28">
            <v>244</v>
          </cell>
          <cell r="H28">
            <v>36</v>
          </cell>
        </row>
        <row r="29">
          <cell r="D29">
            <v>4</v>
          </cell>
          <cell r="E29">
            <v>6</v>
          </cell>
          <cell r="F29">
            <v>1</v>
          </cell>
          <cell r="G29">
            <v>222</v>
          </cell>
          <cell r="H29">
            <v>38</v>
          </cell>
        </row>
        <row r="30">
          <cell r="D30">
            <v>6</v>
          </cell>
          <cell r="E30">
            <v>12</v>
          </cell>
          <cell r="F30">
            <v>2</v>
          </cell>
          <cell r="G30">
            <v>502</v>
          </cell>
          <cell r="H30">
            <v>100</v>
          </cell>
        </row>
        <row r="31">
          <cell r="D31">
            <v>145</v>
          </cell>
          <cell r="E31">
            <v>342</v>
          </cell>
          <cell r="F31">
            <v>27</v>
          </cell>
          <cell r="G31">
            <v>10719</v>
          </cell>
          <cell r="H31">
            <v>1955</v>
          </cell>
        </row>
      </sheetData>
      <sheetData sheetId="3"/>
      <sheetData sheetId="4">
        <row r="9">
          <cell r="W9" t="str">
            <v>Interblock D.D.</v>
          </cell>
          <cell r="X9" t="str">
            <v>Euro Games Technology (EGT)</v>
          </cell>
          <cell r="Y9" t="str">
            <v>Win Technologies</v>
          </cell>
        </row>
        <row r="11">
          <cell r="C11">
            <v>24</v>
          </cell>
          <cell r="D11">
            <v>34</v>
          </cell>
          <cell r="E11">
            <v>0</v>
          </cell>
          <cell r="F11">
            <v>8</v>
          </cell>
          <cell r="G11">
            <v>110</v>
          </cell>
          <cell r="H11">
            <v>0</v>
          </cell>
          <cell r="I11">
            <v>0</v>
          </cell>
          <cell r="J11">
            <v>0</v>
          </cell>
          <cell r="K11">
            <v>64</v>
          </cell>
          <cell r="L11">
            <v>47</v>
          </cell>
          <cell r="M11">
            <v>0</v>
          </cell>
          <cell r="N11">
            <v>44</v>
          </cell>
          <cell r="O11">
            <v>0</v>
          </cell>
          <cell r="P11">
            <v>0</v>
          </cell>
          <cell r="Q11">
            <v>0</v>
          </cell>
          <cell r="R11">
            <v>0</v>
          </cell>
          <cell r="S11">
            <v>0</v>
          </cell>
          <cell r="T11">
            <v>0</v>
          </cell>
          <cell r="U11">
            <v>0</v>
          </cell>
          <cell r="V11">
            <v>20</v>
          </cell>
          <cell r="W11">
            <v>0</v>
          </cell>
          <cell r="X11">
            <v>0</v>
          </cell>
          <cell r="Y11">
            <v>0</v>
          </cell>
          <cell r="Z11">
            <v>351</v>
          </cell>
          <cell r="AA11">
            <v>3.2745591939546598E-2</v>
          </cell>
        </row>
        <row r="12">
          <cell r="C12">
            <v>6</v>
          </cell>
          <cell r="D12">
            <v>16</v>
          </cell>
          <cell r="E12">
            <v>0</v>
          </cell>
          <cell r="F12">
            <v>110</v>
          </cell>
          <cell r="G12">
            <v>103</v>
          </cell>
          <cell r="H12">
            <v>10</v>
          </cell>
          <cell r="I12">
            <v>0</v>
          </cell>
          <cell r="J12">
            <v>4</v>
          </cell>
          <cell r="K12">
            <v>108</v>
          </cell>
          <cell r="L12">
            <v>78</v>
          </cell>
          <cell r="M12">
            <v>0</v>
          </cell>
          <cell r="N12">
            <v>24</v>
          </cell>
          <cell r="O12">
            <v>0</v>
          </cell>
          <cell r="P12">
            <v>0</v>
          </cell>
          <cell r="Q12">
            <v>0</v>
          </cell>
          <cell r="R12">
            <v>25</v>
          </cell>
          <cell r="S12">
            <v>0</v>
          </cell>
          <cell r="T12">
            <v>0</v>
          </cell>
          <cell r="U12">
            <v>0</v>
          </cell>
          <cell r="V12">
            <v>0</v>
          </cell>
          <cell r="W12">
            <v>0</v>
          </cell>
          <cell r="X12">
            <v>0</v>
          </cell>
          <cell r="Y12">
            <v>0</v>
          </cell>
          <cell r="Z12">
            <v>484</v>
          </cell>
          <cell r="AA12">
            <v>4.5153465808377646E-2</v>
          </cell>
        </row>
        <row r="13">
          <cell r="C13">
            <v>0</v>
          </cell>
          <cell r="D13">
            <v>83</v>
          </cell>
          <cell r="E13">
            <v>0</v>
          </cell>
          <cell r="F13">
            <v>133</v>
          </cell>
          <cell r="G13">
            <v>156</v>
          </cell>
          <cell r="H13">
            <v>10</v>
          </cell>
          <cell r="I13">
            <v>0</v>
          </cell>
          <cell r="J13">
            <v>2</v>
          </cell>
          <cell r="K13">
            <v>156</v>
          </cell>
          <cell r="L13">
            <v>100</v>
          </cell>
          <cell r="M13">
            <v>0</v>
          </cell>
          <cell r="N13">
            <v>8</v>
          </cell>
          <cell r="O13">
            <v>0</v>
          </cell>
          <cell r="P13">
            <v>0</v>
          </cell>
          <cell r="Q13">
            <v>0</v>
          </cell>
          <cell r="R13">
            <v>130</v>
          </cell>
          <cell r="S13">
            <v>0</v>
          </cell>
          <cell r="T13">
            <v>0</v>
          </cell>
          <cell r="U13">
            <v>8</v>
          </cell>
          <cell r="V13">
            <v>0</v>
          </cell>
          <cell r="W13">
            <v>0</v>
          </cell>
          <cell r="X13">
            <v>0</v>
          </cell>
          <cell r="Y13">
            <v>0</v>
          </cell>
          <cell r="Z13">
            <v>786</v>
          </cell>
          <cell r="AA13">
            <v>7.3327735796249655E-2</v>
          </cell>
        </row>
        <row r="14">
          <cell r="C14">
            <v>0</v>
          </cell>
          <cell r="D14">
            <v>30</v>
          </cell>
          <cell r="E14">
            <v>0</v>
          </cell>
          <cell r="F14">
            <v>61</v>
          </cell>
          <cell r="G14">
            <v>82</v>
          </cell>
          <cell r="H14">
            <v>0</v>
          </cell>
          <cell r="I14">
            <v>16</v>
          </cell>
          <cell r="J14">
            <v>0</v>
          </cell>
          <cell r="K14">
            <v>65</v>
          </cell>
          <cell r="L14">
            <v>56</v>
          </cell>
          <cell r="M14">
            <v>0</v>
          </cell>
          <cell r="N14">
            <v>40</v>
          </cell>
          <cell r="O14">
            <v>0</v>
          </cell>
          <cell r="P14">
            <v>0</v>
          </cell>
          <cell r="Q14">
            <v>0</v>
          </cell>
          <cell r="R14">
            <v>47</v>
          </cell>
          <cell r="S14">
            <v>0</v>
          </cell>
          <cell r="T14">
            <v>0</v>
          </cell>
          <cell r="U14">
            <v>0</v>
          </cell>
          <cell r="V14">
            <v>0</v>
          </cell>
          <cell r="W14">
            <v>0</v>
          </cell>
          <cell r="X14">
            <v>0</v>
          </cell>
          <cell r="Y14">
            <v>0</v>
          </cell>
          <cell r="Z14">
            <v>397</v>
          </cell>
          <cell r="AA14">
            <v>3.7037037037037035E-2</v>
          </cell>
        </row>
        <row r="15">
          <cell r="C15">
            <v>0</v>
          </cell>
          <cell r="D15">
            <v>30</v>
          </cell>
          <cell r="E15">
            <v>0</v>
          </cell>
          <cell r="F15">
            <v>16</v>
          </cell>
          <cell r="G15">
            <v>50</v>
          </cell>
          <cell r="H15">
            <v>0</v>
          </cell>
          <cell r="I15">
            <v>0</v>
          </cell>
          <cell r="J15">
            <v>2</v>
          </cell>
          <cell r="K15">
            <v>70</v>
          </cell>
          <cell r="L15">
            <v>20</v>
          </cell>
          <cell r="M15">
            <v>0</v>
          </cell>
          <cell r="N15">
            <v>20</v>
          </cell>
          <cell r="O15">
            <v>0</v>
          </cell>
          <cell r="P15">
            <v>0</v>
          </cell>
          <cell r="Q15">
            <v>0</v>
          </cell>
          <cell r="R15">
            <v>40</v>
          </cell>
          <cell r="S15">
            <v>0</v>
          </cell>
          <cell r="T15">
            <v>0</v>
          </cell>
          <cell r="U15">
            <v>0</v>
          </cell>
          <cell r="V15">
            <v>0</v>
          </cell>
          <cell r="W15">
            <v>6</v>
          </cell>
          <cell r="X15">
            <v>0</v>
          </cell>
          <cell r="Y15">
            <v>0</v>
          </cell>
          <cell r="Z15">
            <v>254</v>
          </cell>
          <cell r="AA15">
            <v>2.369624032092546E-2</v>
          </cell>
        </row>
        <row r="16">
          <cell r="C16">
            <v>0</v>
          </cell>
          <cell r="D16">
            <v>16</v>
          </cell>
          <cell r="E16">
            <v>0</v>
          </cell>
          <cell r="F16">
            <v>85</v>
          </cell>
          <cell r="G16">
            <v>93</v>
          </cell>
          <cell r="H16">
            <v>0</v>
          </cell>
          <cell r="I16">
            <v>0</v>
          </cell>
          <cell r="J16">
            <v>2</v>
          </cell>
          <cell r="K16">
            <v>30</v>
          </cell>
          <cell r="L16">
            <v>24</v>
          </cell>
          <cell r="M16">
            <v>0</v>
          </cell>
          <cell r="N16">
            <v>0</v>
          </cell>
          <cell r="O16">
            <v>0</v>
          </cell>
          <cell r="P16">
            <v>0</v>
          </cell>
          <cell r="Q16">
            <v>0</v>
          </cell>
          <cell r="R16">
            <v>96</v>
          </cell>
          <cell r="S16">
            <v>0</v>
          </cell>
          <cell r="T16">
            <v>0</v>
          </cell>
          <cell r="U16">
            <v>0</v>
          </cell>
          <cell r="V16">
            <v>0</v>
          </cell>
          <cell r="W16">
            <v>6</v>
          </cell>
          <cell r="X16">
            <v>0</v>
          </cell>
          <cell r="Y16">
            <v>0</v>
          </cell>
          <cell r="Z16">
            <v>352</v>
          </cell>
          <cell r="AA16">
            <v>3.2838884224274653E-2</v>
          </cell>
        </row>
        <row r="17">
          <cell r="C17">
            <v>1</v>
          </cell>
          <cell r="D17">
            <v>100</v>
          </cell>
          <cell r="E17">
            <v>0</v>
          </cell>
          <cell r="F17">
            <v>94</v>
          </cell>
          <cell r="G17">
            <v>241</v>
          </cell>
          <cell r="H17">
            <v>0</v>
          </cell>
          <cell r="I17">
            <v>0</v>
          </cell>
          <cell r="J17">
            <v>2</v>
          </cell>
          <cell r="K17">
            <v>109</v>
          </cell>
          <cell r="L17">
            <v>260</v>
          </cell>
          <cell r="M17">
            <v>0</v>
          </cell>
          <cell r="N17">
            <v>21</v>
          </cell>
          <cell r="O17">
            <v>0</v>
          </cell>
          <cell r="P17">
            <v>0</v>
          </cell>
          <cell r="Q17">
            <v>0</v>
          </cell>
          <cell r="R17">
            <v>54</v>
          </cell>
          <cell r="S17">
            <v>0</v>
          </cell>
          <cell r="T17">
            <v>0</v>
          </cell>
          <cell r="U17">
            <v>0</v>
          </cell>
          <cell r="V17">
            <v>0</v>
          </cell>
          <cell r="W17">
            <v>10</v>
          </cell>
          <cell r="X17">
            <v>0</v>
          </cell>
          <cell r="Y17">
            <v>4</v>
          </cell>
          <cell r="Z17">
            <v>896</v>
          </cell>
          <cell r="AA17">
            <v>8.3589887116335485E-2</v>
          </cell>
        </row>
        <row r="18">
          <cell r="C18">
            <v>30</v>
          </cell>
          <cell r="D18">
            <v>198</v>
          </cell>
          <cell r="E18">
            <v>0</v>
          </cell>
          <cell r="F18">
            <v>46</v>
          </cell>
          <cell r="G18">
            <v>348</v>
          </cell>
          <cell r="H18">
            <v>0</v>
          </cell>
          <cell r="I18">
            <v>0</v>
          </cell>
          <cell r="J18">
            <v>25</v>
          </cell>
          <cell r="K18">
            <v>437</v>
          </cell>
          <cell r="L18">
            <v>108</v>
          </cell>
          <cell r="M18">
            <v>0</v>
          </cell>
          <cell r="N18">
            <v>505</v>
          </cell>
          <cell r="O18">
            <v>0</v>
          </cell>
          <cell r="P18">
            <v>0</v>
          </cell>
          <cell r="Q18">
            <v>0</v>
          </cell>
          <cell r="R18">
            <v>201</v>
          </cell>
          <cell r="S18">
            <v>0</v>
          </cell>
          <cell r="T18">
            <v>0</v>
          </cell>
          <cell r="U18">
            <v>0</v>
          </cell>
          <cell r="V18">
            <v>0</v>
          </cell>
          <cell r="W18">
            <v>50</v>
          </cell>
          <cell r="X18">
            <v>34</v>
          </cell>
          <cell r="Y18">
            <v>0</v>
          </cell>
          <cell r="Z18">
            <v>1982</v>
          </cell>
          <cell r="AA18">
            <v>0.18490530833100102</v>
          </cell>
        </row>
        <row r="19">
          <cell r="C19">
            <v>0</v>
          </cell>
          <cell r="D19">
            <v>55</v>
          </cell>
          <cell r="E19">
            <v>0</v>
          </cell>
          <cell r="F19">
            <v>57</v>
          </cell>
          <cell r="G19">
            <v>46</v>
          </cell>
          <cell r="H19">
            <v>0</v>
          </cell>
          <cell r="I19">
            <v>0</v>
          </cell>
          <cell r="J19">
            <v>0</v>
          </cell>
          <cell r="K19">
            <v>19</v>
          </cell>
          <cell r="L19">
            <v>8</v>
          </cell>
          <cell r="M19">
            <v>0</v>
          </cell>
          <cell r="N19">
            <v>0</v>
          </cell>
          <cell r="O19">
            <v>0</v>
          </cell>
          <cell r="P19">
            <v>0</v>
          </cell>
          <cell r="Q19">
            <v>0</v>
          </cell>
          <cell r="R19">
            <v>53</v>
          </cell>
          <cell r="S19">
            <v>0</v>
          </cell>
          <cell r="T19">
            <v>0</v>
          </cell>
          <cell r="U19">
            <v>0</v>
          </cell>
          <cell r="V19">
            <v>0</v>
          </cell>
          <cell r="W19">
            <v>0</v>
          </cell>
          <cell r="X19">
            <v>0</v>
          </cell>
          <cell r="Y19">
            <v>0</v>
          </cell>
          <cell r="Z19">
            <v>238</v>
          </cell>
          <cell r="AA19">
            <v>2.2203563765276612E-2</v>
          </cell>
        </row>
        <row r="20">
          <cell r="C20">
            <v>0</v>
          </cell>
          <cell r="D20">
            <v>0</v>
          </cell>
          <cell r="E20">
            <v>0</v>
          </cell>
          <cell r="F20">
            <v>191</v>
          </cell>
          <cell r="G20">
            <v>55</v>
          </cell>
          <cell r="H20">
            <v>0</v>
          </cell>
          <cell r="I20">
            <v>0</v>
          </cell>
          <cell r="J20">
            <v>0</v>
          </cell>
          <cell r="K20">
            <v>38</v>
          </cell>
          <cell r="L20">
            <v>0</v>
          </cell>
          <cell r="M20">
            <v>0</v>
          </cell>
          <cell r="N20">
            <v>50</v>
          </cell>
          <cell r="O20">
            <v>0</v>
          </cell>
          <cell r="P20">
            <v>0</v>
          </cell>
          <cell r="Q20">
            <v>0</v>
          </cell>
          <cell r="R20">
            <v>73</v>
          </cell>
          <cell r="S20">
            <v>0</v>
          </cell>
          <cell r="T20">
            <v>0</v>
          </cell>
          <cell r="U20">
            <v>0</v>
          </cell>
          <cell r="V20">
            <v>8</v>
          </cell>
          <cell r="W20">
            <v>0</v>
          </cell>
          <cell r="X20">
            <v>0</v>
          </cell>
          <cell r="Y20">
            <v>0</v>
          </cell>
          <cell r="Z20">
            <v>415</v>
          </cell>
          <cell r="AA20">
            <v>3.871629816214199E-2</v>
          </cell>
        </row>
        <row r="21">
          <cell r="C21">
            <v>20</v>
          </cell>
          <cell r="D21">
            <v>64</v>
          </cell>
          <cell r="E21">
            <v>0</v>
          </cell>
          <cell r="F21">
            <v>0</v>
          </cell>
          <cell r="G21">
            <v>70</v>
          </cell>
          <cell r="H21">
            <v>0</v>
          </cell>
          <cell r="I21">
            <v>0</v>
          </cell>
          <cell r="J21">
            <v>0</v>
          </cell>
          <cell r="K21">
            <v>116</v>
          </cell>
          <cell r="L21">
            <v>64</v>
          </cell>
          <cell r="M21">
            <v>0</v>
          </cell>
          <cell r="N21">
            <v>12</v>
          </cell>
          <cell r="O21">
            <v>0</v>
          </cell>
          <cell r="P21">
            <v>0</v>
          </cell>
          <cell r="Q21">
            <v>0</v>
          </cell>
          <cell r="R21">
            <v>0</v>
          </cell>
          <cell r="S21">
            <v>0</v>
          </cell>
          <cell r="T21">
            <v>0</v>
          </cell>
          <cell r="U21">
            <v>0</v>
          </cell>
          <cell r="V21">
            <v>0</v>
          </cell>
          <cell r="W21">
            <v>0</v>
          </cell>
          <cell r="X21">
            <v>64</v>
          </cell>
          <cell r="Y21">
            <v>40</v>
          </cell>
          <cell r="Z21">
            <v>450</v>
          </cell>
          <cell r="AA21">
            <v>4.1981528127623846E-2</v>
          </cell>
        </row>
        <row r="22">
          <cell r="C22">
            <v>7</v>
          </cell>
          <cell r="D22">
            <v>199</v>
          </cell>
          <cell r="E22">
            <v>0</v>
          </cell>
          <cell r="F22">
            <v>166</v>
          </cell>
          <cell r="G22">
            <v>289</v>
          </cell>
          <cell r="H22">
            <v>20</v>
          </cell>
          <cell r="I22">
            <v>0</v>
          </cell>
          <cell r="J22">
            <v>2</v>
          </cell>
          <cell r="K22">
            <v>290</v>
          </cell>
          <cell r="L22">
            <v>118</v>
          </cell>
          <cell r="M22">
            <v>0</v>
          </cell>
          <cell r="N22">
            <v>0</v>
          </cell>
          <cell r="O22">
            <v>0</v>
          </cell>
          <cell r="P22">
            <v>8</v>
          </cell>
          <cell r="Q22">
            <v>0</v>
          </cell>
          <cell r="R22">
            <v>268</v>
          </cell>
          <cell r="S22">
            <v>0</v>
          </cell>
          <cell r="T22">
            <v>0</v>
          </cell>
          <cell r="U22">
            <v>0</v>
          </cell>
          <cell r="V22">
            <v>0</v>
          </cell>
          <cell r="W22">
            <v>0</v>
          </cell>
          <cell r="X22">
            <v>18</v>
          </cell>
          <cell r="Y22">
            <v>0</v>
          </cell>
          <cell r="Z22">
            <v>1385</v>
          </cell>
          <cell r="AA22">
            <v>0.12920981434835338</v>
          </cell>
        </row>
        <row r="23">
          <cell r="C23">
            <v>0</v>
          </cell>
          <cell r="D23">
            <v>0</v>
          </cell>
          <cell r="E23">
            <v>0</v>
          </cell>
          <cell r="F23">
            <v>57</v>
          </cell>
          <cell r="G23">
            <v>23</v>
          </cell>
          <cell r="H23">
            <v>0</v>
          </cell>
          <cell r="I23">
            <v>0</v>
          </cell>
          <cell r="J23">
            <v>1</v>
          </cell>
          <cell r="K23">
            <v>20</v>
          </cell>
          <cell r="L23">
            <v>4</v>
          </cell>
          <cell r="M23">
            <v>0</v>
          </cell>
          <cell r="N23">
            <v>36</v>
          </cell>
          <cell r="O23">
            <v>0</v>
          </cell>
          <cell r="P23">
            <v>0</v>
          </cell>
          <cell r="Q23">
            <v>0</v>
          </cell>
          <cell r="R23">
            <v>44</v>
          </cell>
          <cell r="S23">
            <v>6</v>
          </cell>
          <cell r="T23">
            <v>0</v>
          </cell>
          <cell r="U23">
            <v>0</v>
          </cell>
          <cell r="V23">
            <v>0</v>
          </cell>
          <cell r="W23">
            <v>0</v>
          </cell>
          <cell r="X23">
            <v>0</v>
          </cell>
          <cell r="Y23">
            <v>0</v>
          </cell>
          <cell r="Z23">
            <v>191</v>
          </cell>
          <cell r="AA23">
            <v>1.7818826383058119E-2</v>
          </cell>
        </row>
        <row r="24">
          <cell r="C24">
            <v>16</v>
          </cell>
          <cell r="D24">
            <v>136</v>
          </cell>
          <cell r="E24">
            <v>0</v>
          </cell>
          <cell r="F24">
            <v>192</v>
          </cell>
          <cell r="G24">
            <v>95</v>
          </cell>
          <cell r="H24">
            <v>0</v>
          </cell>
          <cell r="I24">
            <v>0</v>
          </cell>
          <cell r="J24">
            <v>6</v>
          </cell>
          <cell r="K24">
            <v>154</v>
          </cell>
          <cell r="L24">
            <v>20</v>
          </cell>
          <cell r="M24">
            <v>0</v>
          </cell>
          <cell r="N24">
            <v>10</v>
          </cell>
          <cell r="O24">
            <v>0</v>
          </cell>
          <cell r="P24">
            <v>0</v>
          </cell>
          <cell r="Q24">
            <v>0</v>
          </cell>
          <cell r="R24">
            <v>92</v>
          </cell>
          <cell r="S24">
            <v>0</v>
          </cell>
          <cell r="T24">
            <v>0</v>
          </cell>
          <cell r="U24">
            <v>8</v>
          </cell>
          <cell r="V24">
            <v>0</v>
          </cell>
          <cell r="W24">
            <v>0</v>
          </cell>
          <cell r="X24">
            <v>6</v>
          </cell>
          <cell r="Y24">
            <v>0</v>
          </cell>
          <cell r="Z24">
            <v>735</v>
          </cell>
          <cell r="AA24">
            <v>6.8569829275118954E-2</v>
          </cell>
        </row>
        <row r="25">
          <cell r="C25">
            <v>8</v>
          </cell>
          <cell r="D25">
            <v>92</v>
          </cell>
          <cell r="E25">
            <v>0</v>
          </cell>
          <cell r="F25">
            <v>91</v>
          </cell>
          <cell r="G25">
            <v>47</v>
          </cell>
          <cell r="H25">
            <v>0</v>
          </cell>
          <cell r="I25">
            <v>0</v>
          </cell>
          <cell r="J25">
            <v>4</v>
          </cell>
          <cell r="K25">
            <v>96</v>
          </cell>
          <cell r="L25">
            <v>16</v>
          </cell>
          <cell r="M25">
            <v>0</v>
          </cell>
          <cell r="N25">
            <v>12</v>
          </cell>
          <cell r="O25">
            <v>0</v>
          </cell>
          <cell r="P25">
            <v>0</v>
          </cell>
          <cell r="Q25">
            <v>0</v>
          </cell>
          <cell r="R25">
            <v>49</v>
          </cell>
          <cell r="S25">
            <v>0</v>
          </cell>
          <cell r="T25">
            <v>0</v>
          </cell>
          <cell r="U25">
            <v>8</v>
          </cell>
          <cell r="V25">
            <v>0</v>
          </cell>
          <cell r="W25">
            <v>0</v>
          </cell>
          <cell r="X25">
            <v>6</v>
          </cell>
          <cell r="Y25">
            <v>0</v>
          </cell>
          <cell r="Z25">
            <v>429</v>
          </cell>
          <cell r="AA25">
            <v>4.0022390148334731E-2</v>
          </cell>
        </row>
        <row r="26">
          <cell r="C26">
            <v>6</v>
          </cell>
          <cell r="D26">
            <v>28</v>
          </cell>
          <cell r="E26">
            <v>0</v>
          </cell>
          <cell r="F26">
            <v>57</v>
          </cell>
          <cell r="G26">
            <v>104</v>
          </cell>
          <cell r="H26">
            <v>0</v>
          </cell>
          <cell r="I26">
            <v>0</v>
          </cell>
          <cell r="J26">
            <v>2</v>
          </cell>
          <cell r="K26">
            <v>110</v>
          </cell>
          <cell r="L26">
            <v>34</v>
          </cell>
          <cell r="M26">
            <v>0</v>
          </cell>
          <cell r="N26">
            <v>0</v>
          </cell>
          <cell r="O26">
            <v>0</v>
          </cell>
          <cell r="P26">
            <v>0</v>
          </cell>
          <cell r="Q26">
            <v>0</v>
          </cell>
          <cell r="R26">
            <v>55</v>
          </cell>
          <cell r="S26">
            <v>0</v>
          </cell>
          <cell r="T26">
            <v>0</v>
          </cell>
          <cell r="U26">
            <v>0</v>
          </cell>
          <cell r="V26">
            <v>0</v>
          </cell>
          <cell r="W26">
            <v>10</v>
          </cell>
          <cell r="X26">
            <v>0</v>
          </cell>
          <cell r="Y26">
            <v>0</v>
          </cell>
          <cell r="Z26">
            <v>406</v>
          </cell>
          <cell r="AA26">
            <v>3.7876667599589513E-2</v>
          </cell>
        </row>
        <row r="27">
          <cell r="C27">
            <v>0</v>
          </cell>
          <cell r="D27">
            <v>28</v>
          </cell>
          <cell r="E27">
            <v>0</v>
          </cell>
          <cell r="F27">
            <v>56</v>
          </cell>
          <cell r="G27">
            <v>68</v>
          </cell>
          <cell r="H27">
            <v>0</v>
          </cell>
          <cell r="I27">
            <v>0</v>
          </cell>
          <cell r="J27">
            <v>0</v>
          </cell>
          <cell r="K27">
            <v>27</v>
          </cell>
          <cell r="L27">
            <v>34</v>
          </cell>
          <cell r="M27">
            <v>0</v>
          </cell>
          <cell r="N27">
            <v>9</v>
          </cell>
          <cell r="O27">
            <v>0</v>
          </cell>
          <cell r="P27">
            <v>0</v>
          </cell>
          <cell r="Q27">
            <v>0</v>
          </cell>
          <cell r="R27">
            <v>16</v>
          </cell>
          <cell r="S27">
            <v>0</v>
          </cell>
          <cell r="T27">
            <v>0</v>
          </cell>
          <cell r="U27">
            <v>0</v>
          </cell>
          <cell r="V27">
            <v>0</v>
          </cell>
          <cell r="W27">
            <v>6</v>
          </cell>
          <cell r="X27">
            <v>0</v>
          </cell>
          <cell r="Y27">
            <v>0</v>
          </cell>
          <cell r="Z27">
            <v>244</v>
          </cell>
          <cell r="AA27">
            <v>2.276331747364493E-2</v>
          </cell>
        </row>
        <row r="28">
          <cell r="C28">
            <v>3</v>
          </cell>
          <cell r="D28">
            <v>27</v>
          </cell>
          <cell r="E28">
            <v>0</v>
          </cell>
          <cell r="F28">
            <v>52</v>
          </cell>
          <cell r="G28">
            <v>26</v>
          </cell>
          <cell r="H28">
            <v>0</v>
          </cell>
          <cell r="I28">
            <v>0</v>
          </cell>
          <cell r="J28">
            <v>0</v>
          </cell>
          <cell r="K28">
            <v>54</v>
          </cell>
          <cell r="L28">
            <v>3</v>
          </cell>
          <cell r="M28">
            <v>0</v>
          </cell>
          <cell r="N28">
            <v>24</v>
          </cell>
          <cell r="O28">
            <v>0</v>
          </cell>
          <cell r="P28">
            <v>0</v>
          </cell>
          <cell r="Q28">
            <v>0</v>
          </cell>
          <cell r="R28">
            <v>22</v>
          </cell>
          <cell r="S28">
            <v>0</v>
          </cell>
          <cell r="T28">
            <v>0</v>
          </cell>
          <cell r="U28">
            <v>8</v>
          </cell>
          <cell r="V28">
            <v>0</v>
          </cell>
          <cell r="W28">
            <v>0</v>
          </cell>
          <cell r="X28">
            <v>3</v>
          </cell>
          <cell r="Y28">
            <v>0</v>
          </cell>
          <cell r="Z28">
            <v>222</v>
          </cell>
          <cell r="AA28">
            <v>2.0710887209627764E-2</v>
          </cell>
        </row>
        <row r="29">
          <cell r="C29">
            <v>10</v>
          </cell>
          <cell r="D29">
            <v>73</v>
          </cell>
          <cell r="E29">
            <v>0</v>
          </cell>
          <cell r="F29">
            <v>102</v>
          </cell>
          <cell r="G29">
            <v>80</v>
          </cell>
          <cell r="H29">
            <v>0</v>
          </cell>
          <cell r="I29">
            <v>0</v>
          </cell>
          <cell r="J29">
            <v>4</v>
          </cell>
          <cell r="K29">
            <v>112</v>
          </cell>
          <cell r="L29">
            <v>34</v>
          </cell>
          <cell r="M29">
            <v>0</v>
          </cell>
          <cell r="N29">
            <v>24</v>
          </cell>
          <cell r="O29">
            <v>0</v>
          </cell>
          <cell r="P29">
            <v>0</v>
          </cell>
          <cell r="Q29">
            <v>0</v>
          </cell>
          <cell r="R29">
            <v>49</v>
          </cell>
          <cell r="S29">
            <v>0</v>
          </cell>
          <cell r="T29">
            <v>0</v>
          </cell>
          <cell r="U29">
            <v>8</v>
          </cell>
          <cell r="V29">
            <v>0</v>
          </cell>
          <cell r="W29">
            <v>0</v>
          </cell>
          <cell r="X29">
            <v>6</v>
          </cell>
          <cell r="Y29">
            <v>0</v>
          </cell>
          <cell r="Z29">
            <v>502</v>
          </cell>
          <cell r="AA29">
            <v>4.6832726933482602E-2</v>
          </cell>
        </row>
        <row r="30">
          <cell r="C30">
            <v>131</v>
          </cell>
          <cell r="D30">
            <v>1209</v>
          </cell>
          <cell r="E30">
            <v>0</v>
          </cell>
          <cell r="F30">
            <v>1574</v>
          </cell>
          <cell r="G30">
            <v>2086</v>
          </cell>
          <cell r="H30">
            <v>40</v>
          </cell>
          <cell r="I30">
            <v>16</v>
          </cell>
          <cell r="J30">
            <v>56</v>
          </cell>
          <cell r="K30">
            <v>2075</v>
          </cell>
          <cell r="L30">
            <v>1028</v>
          </cell>
          <cell r="M30">
            <v>0</v>
          </cell>
          <cell r="N30">
            <v>839</v>
          </cell>
          <cell r="O30">
            <v>0</v>
          </cell>
          <cell r="P30">
            <v>8</v>
          </cell>
          <cell r="Q30">
            <v>0</v>
          </cell>
          <cell r="R30">
            <v>1314</v>
          </cell>
          <cell r="S30">
            <v>6</v>
          </cell>
          <cell r="T30">
            <v>0</v>
          </cell>
          <cell r="U30">
            <v>40</v>
          </cell>
          <cell r="V30">
            <v>28</v>
          </cell>
          <cell r="W30">
            <v>88</v>
          </cell>
          <cell r="X30">
            <v>137</v>
          </cell>
          <cell r="Y30">
            <v>44</v>
          </cell>
          <cell r="Z30">
            <v>10719</v>
          </cell>
          <cell r="AA30">
            <v>0.99999999999999989</v>
          </cell>
        </row>
        <row r="31">
          <cell r="B31" t="str">
            <v>% Participación</v>
          </cell>
          <cell r="C31">
            <v>1.2221289299374941E-2</v>
          </cell>
          <cell r="D31">
            <v>0.11279037223621606</v>
          </cell>
          <cell r="E31">
            <v>0</v>
          </cell>
          <cell r="F31">
            <v>0.14684205616195542</v>
          </cell>
          <cell r="G31">
            <v>0.19460770594271853</v>
          </cell>
          <cell r="H31">
            <v>3.7316913891221196E-3</v>
          </cell>
          <cell r="I31">
            <v>1.4926765556488478E-3</v>
          </cell>
          <cell r="J31">
            <v>5.2243679447709678E-3</v>
          </cell>
          <cell r="K31">
            <v>0.19358149081070997</v>
          </cell>
          <cell r="L31">
            <v>9.5904468700438478E-2</v>
          </cell>
          <cell r="M31">
            <v>0</v>
          </cell>
          <cell r="N31">
            <v>7.8272226886836452E-2</v>
          </cell>
          <cell r="O31">
            <v>0</v>
          </cell>
          <cell r="P31">
            <v>7.4633827782442388E-4</v>
          </cell>
          <cell r="Q31">
            <v>0</v>
          </cell>
          <cell r="R31">
            <v>0.12258606213266163</v>
          </cell>
          <cell r="S31">
            <v>5.5975370836831796E-4</v>
          </cell>
          <cell r="T31">
            <v>0</v>
          </cell>
          <cell r="U31">
            <v>3.7316913891221196E-3</v>
          </cell>
          <cell r="V31">
            <v>2.6121839723854839E-3</v>
          </cell>
          <cell r="W31">
            <v>8.2097210560686633E-3</v>
          </cell>
          <cell r="X31">
            <v>1.278104300774326E-2</v>
          </cell>
          <cell r="Y31">
            <v>4.1048605280343316E-3</v>
          </cell>
          <cell r="Z31">
            <v>0.99589513947196573</v>
          </cell>
        </row>
      </sheetData>
      <sheetData sheetId="5">
        <row r="9">
          <cell r="B9" t="str">
            <v>POSICIONES DE JUEGO, POR CATEGORIA DE JUEGO - Agosto 2019</v>
          </cell>
        </row>
        <row r="12">
          <cell r="D12">
            <v>35</v>
          </cell>
          <cell r="E12">
            <v>67</v>
          </cell>
          <cell r="F12">
            <v>7</v>
          </cell>
          <cell r="G12">
            <v>352</v>
          </cell>
          <cell r="H12">
            <v>148</v>
          </cell>
          <cell r="I12">
            <v>609</v>
          </cell>
        </row>
        <row r="13">
          <cell r="D13">
            <v>49</v>
          </cell>
          <cell r="E13">
            <v>91</v>
          </cell>
          <cell r="F13">
            <v>17</v>
          </cell>
          <cell r="G13">
            <v>484</v>
          </cell>
          <cell r="H13">
            <v>100</v>
          </cell>
          <cell r="I13">
            <v>741</v>
          </cell>
        </row>
        <row r="14">
          <cell r="D14">
            <v>70</v>
          </cell>
          <cell r="E14">
            <v>248</v>
          </cell>
          <cell r="F14">
            <v>17</v>
          </cell>
          <cell r="G14">
            <v>786</v>
          </cell>
          <cell r="H14">
            <v>124</v>
          </cell>
          <cell r="I14">
            <v>1245</v>
          </cell>
        </row>
        <row r="15">
          <cell r="D15">
            <v>42</v>
          </cell>
          <cell r="E15">
            <v>118</v>
          </cell>
          <cell r="F15">
            <v>7</v>
          </cell>
          <cell r="G15">
            <v>397</v>
          </cell>
          <cell r="H15">
            <v>179</v>
          </cell>
          <cell r="I15">
            <v>743</v>
          </cell>
        </row>
        <row r="16">
          <cell r="D16">
            <v>42</v>
          </cell>
          <cell r="E16">
            <v>57</v>
          </cell>
          <cell r="F16">
            <v>7</v>
          </cell>
          <cell r="G16">
            <v>254</v>
          </cell>
          <cell r="H16">
            <v>60</v>
          </cell>
          <cell r="I16">
            <v>420</v>
          </cell>
        </row>
        <row r="17">
          <cell r="D17">
            <v>49</v>
          </cell>
          <cell r="E17">
            <v>69</v>
          </cell>
          <cell r="F17">
            <v>10</v>
          </cell>
          <cell r="G17">
            <v>352</v>
          </cell>
          <cell r="H17">
            <v>148</v>
          </cell>
          <cell r="I17">
            <v>628</v>
          </cell>
        </row>
        <row r="18">
          <cell r="D18">
            <v>112</v>
          </cell>
          <cell r="E18">
            <v>355</v>
          </cell>
          <cell r="F18">
            <v>10</v>
          </cell>
          <cell r="G18">
            <v>896</v>
          </cell>
          <cell r="H18">
            <v>100</v>
          </cell>
          <cell r="I18">
            <v>1473</v>
          </cell>
        </row>
        <row r="19">
          <cell r="D19">
            <v>196</v>
          </cell>
          <cell r="E19">
            <v>412</v>
          </cell>
          <cell r="F19">
            <v>10</v>
          </cell>
          <cell r="G19">
            <v>1982</v>
          </cell>
          <cell r="H19">
            <v>300</v>
          </cell>
          <cell r="I19">
            <v>2900</v>
          </cell>
        </row>
        <row r="20">
          <cell r="D20">
            <v>35</v>
          </cell>
          <cell r="E20">
            <v>94</v>
          </cell>
          <cell r="F20">
            <v>14</v>
          </cell>
          <cell r="G20">
            <v>238</v>
          </cell>
          <cell r="H20">
            <v>30</v>
          </cell>
          <cell r="I20">
            <v>411</v>
          </cell>
        </row>
        <row r="21">
          <cell r="D21">
            <v>28</v>
          </cell>
          <cell r="E21">
            <v>80</v>
          </cell>
          <cell r="F21">
            <v>10</v>
          </cell>
          <cell r="G21">
            <v>415</v>
          </cell>
          <cell r="H21">
            <v>68</v>
          </cell>
          <cell r="I21">
            <v>601</v>
          </cell>
        </row>
        <row r="22">
          <cell r="D22">
            <v>84</v>
          </cell>
          <cell r="E22">
            <v>279</v>
          </cell>
          <cell r="F22">
            <v>17</v>
          </cell>
          <cell r="G22">
            <v>450</v>
          </cell>
          <cell r="H22">
            <v>68</v>
          </cell>
          <cell r="I22">
            <v>898</v>
          </cell>
        </row>
        <row r="23">
          <cell r="D23">
            <v>84</v>
          </cell>
          <cell r="E23">
            <v>279</v>
          </cell>
          <cell r="F23">
            <v>17</v>
          </cell>
          <cell r="G23">
            <v>1385</v>
          </cell>
          <cell r="H23">
            <v>168</v>
          </cell>
          <cell r="I23">
            <v>1933</v>
          </cell>
        </row>
        <row r="24">
          <cell r="D24">
            <v>28</v>
          </cell>
          <cell r="E24">
            <v>54</v>
          </cell>
          <cell r="F24">
            <v>7</v>
          </cell>
          <cell r="G24">
            <v>191</v>
          </cell>
          <cell r="H24">
            <v>40</v>
          </cell>
          <cell r="I24">
            <v>320</v>
          </cell>
        </row>
        <row r="25">
          <cell r="D25">
            <v>49</v>
          </cell>
          <cell r="E25">
            <v>209</v>
          </cell>
          <cell r="F25">
            <v>24</v>
          </cell>
          <cell r="G25">
            <v>735</v>
          </cell>
          <cell r="H25">
            <v>176</v>
          </cell>
          <cell r="I25">
            <v>1193</v>
          </cell>
        </row>
        <row r="26">
          <cell r="D26">
            <v>35</v>
          </cell>
          <cell r="E26">
            <v>126</v>
          </cell>
          <cell r="F26">
            <v>17</v>
          </cell>
          <cell r="G26">
            <v>429</v>
          </cell>
          <cell r="H26">
            <v>100</v>
          </cell>
          <cell r="I26">
            <v>707</v>
          </cell>
        </row>
        <row r="27">
          <cell r="D27">
            <v>49</v>
          </cell>
          <cell r="E27">
            <v>98</v>
          </cell>
          <cell r="F27">
            <v>7</v>
          </cell>
          <cell r="G27">
            <v>406</v>
          </cell>
          <cell r="H27">
            <v>60</v>
          </cell>
          <cell r="I27">
            <v>620</v>
          </cell>
        </row>
        <row r="28">
          <cell r="D28">
            <v>35</v>
          </cell>
          <cell r="E28">
            <v>84</v>
          </cell>
          <cell r="F28">
            <v>7</v>
          </cell>
          <cell r="G28">
            <v>244</v>
          </cell>
          <cell r="H28">
            <v>36</v>
          </cell>
          <cell r="I28">
            <v>406</v>
          </cell>
        </row>
        <row r="29">
          <cell r="D29">
            <v>28</v>
          </cell>
          <cell r="E29">
            <v>43</v>
          </cell>
          <cell r="F29">
            <v>7</v>
          </cell>
          <cell r="G29">
            <v>222</v>
          </cell>
          <cell r="H29">
            <v>38</v>
          </cell>
          <cell r="I29">
            <v>338</v>
          </cell>
        </row>
        <row r="30">
          <cell r="D30">
            <v>42</v>
          </cell>
          <cell r="E30">
            <v>90</v>
          </cell>
          <cell r="F30">
            <v>14</v>
          </cell>
          <cell r="G30">
            <v>502</v>
          </cell>
          <cell r="H30">
            <v>100</v>
          </cell>
          <cell r="I30">
            <v>748</v>
          </cell>
        </row>
        <row r="31">
          <cell r="D31">
            <v>1092</v>
          </cell>
          <cell r="E31">
            <v>2853</v>
          </cell>
          <cell r="F31">
            <v>226</v>
          </cell>
          <cell r="G31">
            <v>10720</v>
          </cell>
          <cell r="H31">
            <v>2043</v>
          </cell>
          <cell r="I31">
            <v>16934</v>
          </cell>
        </row>
        <row r="33">
          <cell r="B33" t="str">
            <v>WIN DIARIO POR POSICION DE JUEGO ($), SEGUN CATEGORIA - Agosto 2019</v>
          </cell>
        </row>
        <row r="36">
          <cell r="D36">
            <v>31005.529953917052</v>
          </cell>
          <cell r="E36">
            <v>19575.902744342802</v>
          </cell>
          <cell r="F36">
            <v>28869.124423963134</v>
          </cell>
          <cell r="G36">
            <v>52869.261638563046</v>
          </cell>
          <cell r="H36">
            <v>803.09503051438537</v>
          </cell>
        </row>
        <row r="37">
          <cell r="D37">
            <v>41437.62343647136</v>
          </cell>
          <cell r="E37">
            <v>25394.097837646226</v>
          </cell>
          <cell r="F37">
            <v>11017.077798861481</v>
          </cell>
          <cell r="G37">
            <v>61351.740535857105</v>
          </cell>
          <cell r="H37">
            <v>0</v>
          </cell>
        </row>
        <row r="38">
          <cell r="D38">
            <v>43546.497695852537</v>
          </cell>
          <cell r="E38">
            <v>21048.257023933402</v>
          </cell>
          <cell r="F38">
            <v>7294.3074003795064</v>
          </cell>
          <cell r="G38">
            <v>75711.857095953383</v>
          </cell>
          <cell r="H38">
            <v>2934.0530697190425</v>
          </cell>
        </row>
        <row r="39">
          <cell r="D39">
            <v>65666.282642089092</v>
          </cell>
          <cell r="E39">
            <v>23617.714598141061</v>
          </cell>
          <cell r="F39">
            <v>4036.8663594470045</v>
          </cell>
          <cell r="G39">
            <v>72387.464044852517</v>
          </cell>
          <cell r="H39">
            <v>427.10398269958552</v>
          </cell>
        </row>
        <row r="40">
          <cell r="D40">
            <v>20589.938556067587</v>
          </cell>
          <cell r="E40">
            <v>38028.720996038486</v>
          </cell>
          <cell r="F40">
            <v>524.42396313364054</v>
          </cell>
          <cell r="G40">
            <v>42552.449580899163</v>
          </cell>
          <cell r="H40">
            <v>716.45161290322585</v>
          </cell>
        </row>
        <row r="41">
          <cell r="D41">
            <v>42225.477287689268</v>
          </cell>
          <cell r="E41">
            <v>14178.79850397382</v>
          </cell>
          <cell r="F41">
            <v>8394.354838709678</v>
          </cell>
          <cell r="G41">
            <v>58305.114461143698</v>
          </cell>
          <cell r="H41">
            <v>0</v>
          </cell>
        </row>
        <row r="42">
          <cell r="D42">
            <v>26504.320276497696</v>
          </cell>
          <cell r="E42">
            <v>18296.334756928667</v>
          </cell>
          <cell r="F42">
            <v>47824.516129032258</v>
          </cell>
          <cell r="G42">
            <v>100570.7308467742</v>
          </cell>
          <cell r="H42">
            <v>0</v>
          </cell>
        </row>
        <row r="43">
          <cell r="D43">
            <v>122625.57603686636</v>
          </cell>
          <cell r="E43">
            <v>120757.24851237082</v>
          </cell>
          <cell r="F43">
            <v>58619.354838709674</v>
          </cell>
          <cell r="G43">
            <v>95275.487142345621</v>
          </cell>
          <cell r="H43">
            <v>217.58064516129033</v>
          </cell>
        </row>
        <row r="44">
          <cell r="D44">
            <v>19378.341013824884</v>
          </cell>
          <cell r="E44">
            <v>41326.63006177076</v>
          </cell>
          <cell r="F44">
            <v>2043.778801843318</v>
          </cell>
          <cell r="G44">
            <v>52650.118189211171</v>
          </cell>
          <cell r="H44">
            <v>0</v>
          </cell>
        </row>
        <row r="45">
          <cell r="D45">
            <v>6391.9354838709678</v>
          </cell>
          <cell r="E45">
            <v>53784.475806451614</v>
          </cell>
          <cell r="F45">
            <v>82.258064516129039</v>
          </cell>
          <cell r="G45">
            <v>65711.283793237468</v>
          </cell>
          <cell r="H45">
            <v>0</v>
          </cell>
        </row>
        <row r="46">
          <cell r="D46">
            <v>16316.781874039938</v>
          </cell>
          <cell r="E46">
            <v>12126.974216672448</v>
          </cell>
          <cell r="F46">
            <v>8107.2106261859581</v>
          </cell>
          <cell r="G46">
            <v>36551.08659498208</v>
          </cell>
          <cell r="H46">
            <v>1045.8965844402278</v>
          </cell>
        </row>
        <row r="47">
          <cell r="D47">
            <v>16826.459293394779</v>
          </cell>
          <cell r="E47">
            <v>22751.659151346976</v>
          </cell>
          <cell r="F47">
            <v>8666.0341555977229</v>
          </cell>
          <cell r="G47">
            <v>71206.501152905548</v>
          </cell>
          <cell r="H47">
            <v>2170.17089093702</v>
          </cell>
        </row>
        <row r="48">
          <cell r="D48">
            <v>28798.387096774193</v>
          </cell>
          <cell r="E48">
            <v>42903.195937873359</v>
          </cell>
          <cell r="F48">
            <v>24702.764976958526</v>
          </cell>
          <cell r="G48">
            <v>51195.274953555141</v>
          </cell>
          <cell r="H48">
            <v>0</v>
          </cell>
        </row>
        <row r="49">
          <cell r="D49">
            <v>32781.698485845955</v>
          </cell>
          <cell r="E49">
            <v>19530.390492359933</v>
          </cell>
          <cell r="F49">
            <v>2469.6236559139784</v>
          </cell>
          <cell r="G49">
            <v>78291.620276497692</v>
          </cell>
          <cell r="H49">
            <v>83.715175953079182</v>
          </cell>
        </row>
        <row r="50">
          <cell r="D50">
            <v>13459.447004608295</v>
          </cell>
          <cell r="E50">
            <v>9061.571940604199</v>
          </cell>
          <cell r="F50">
            <v>1648.9563567362429</v>
          </cell>
          <cell r="G50">
            <v>84113.961049702979</v>
          </cell>
          <cell r="H50">
            <v>0</v>
          </cell>
        </row>
        <row r="51">
          <cell r="D51">
            <v>11734.035549703753</v>
          </cell>
          <cell r="E51">
            <v>14572.87689269256</v>
          </cell>
          <cell r="F51">
            <v>7082.9493087557603</v>
          </cell>
          <cell r="G51">
            <v>67566.96416653425</v>
          </cell>
          <cell r="H51">
            <v>0</v>
          </cell>
        </row>
        <row r="52">
          <cell r="D52">
            <v>18042.857142857141</v>
          </cell>
          <cell r="E52">
            <v>15972.119815668202</v>
          </cell>
          <cell r="F52">
            <v>-129.95391705069125</v>
          </cell>
          <cell r="G52">
            <v>43176.781464833424</v>
          </cell>
          <cell r="H52">
            <v>0</v>
          </cell>
        </row>
        <row r="53">
          <cell r="D53">
            <v>23020.737327188941</v>
          </cell>
          <cell r="E53">
            <v>6419.8049512378093</v>
          </cell>
          <cell r="F53">
            <v>3905.9907834101382</v>
          </cell>
          <cell r="G53">
            <v>60501.367335077011</v>
          </cell>
          <cell r="H53">
            <v>0</v>
          </cell>
        </row>
        <row r="54">
          <cell r="B54" t="str">
            <v>Dreams Punta Arenas</v>
          </cell>
          <cell r="D54">
            <v>26678.801843317971</v>
          </cell>
          <cell r="E54">
            <v>29862.132616487455</v>
          </cell>
          <cell r="F54">
            <v>3916.1290322580644</v>
          </cell>
          <cell r="G54">
            <v>102756.69476930986</v>
          </cell>
          <cell r="H54">
            <v>1477.6935483870968</v>
          </cell>
        </row>
        <row r="57">
          <cell r="B57" t="str">
            <v>WIN DIARIO POR POSICION DE JUEGO (US$), SEGUN CATEGORIA - Agosto 2019</v>
          </cell>
        </row>
        <row r="60">
          <cell r="D60">
            <v>43.443365495189923</v>
          </cell>
          <cell r="E60">
            <v>27.428755421525572</v>
          </cell>
          <cell r="F60">
            <v>40.449943146928867</v>
          </cell>
          <cell r="G60">
            <v>74.07771001620155</v>
          </cell>
          <cell r="H60">
            <v>1.1252557524371378</v>
          </cell>
        </row>
        <row r="61">
          <cell r="D61">
            <v>58.060282242498751</v>
          </cell>
          <cell r="E61">
            <v>35.580913321628451</v>
          </cell>
          <cell r="F61">
            <v>15.436566903266751</v>
          </cell>
          <cell r="G61">
            <v>85.962926349806779</v>
          </cell>
          <cell r="H61">
            <v>0</v>
          </cell>
        </row>
        <row r="62">
          <cell r="D62">
            <v>61.015129180121249</v>
          </cell>
          <cell r="E62">
            <v>29.491743062818273</v>
          </cell>
          <cell r="F62">
            <v>10.220411097631366</v>
          </cell>
          <cell r="G62">
            <v>106.08358847688578</v>
          </cell>
          <cell r="H62">
            <v>4.1110453547975929</v>
          </cell>
        </row>
        <row r="63">
          <cell r="D63">
            <v>92.008242457740067</v>
          </cell>
          <cell r="E63">
            <v>33.091935824773799</v>
          </cell>
          <cell r="F63">
            <v>5.6562510290696428</v>
          </cell>
          <cell r="G63">
            <v>101.42561867010301</v>
          </cell>
          <cell r="H63">
            <v>0.59843629354012262</v>
          </cell>
        </row>
        <row r="64">
          <cell r="D64">
            <v>28.849570626408276</v>
          </cell>
          <cell r="E64">
            <v>53.283902194253166</v>
          </cell>
          <cell r="F64">
            <v>0.73479608117365913</v>
          </cell>
          <cell r="G64">
            <v>59.622319715425476</v>
          </cell>
          <cell r="H64">
            <v>1.0038554195085132</v>
          </cell>
        </row>
        <row r="65">
          <cell r="D65">
            <v>59.164182832687771</v>
          </cell>
          <cell r="E65">
            <v>19.866608524553481</v>
          </cell>
          <cell r="F65">
            <v>11.761741402143306</v>
          </cell>
          <cell r="G65">
            <v>81.69414944814865</v>
          </cell>
          <cell r="H65">
            <v>0</v>
          </cell>
        </row>
        <row r="66">
          <cell r="D66">
            <v>37.136500317357005</v>
          </cell>
          <cell r="E66">
            <v>25.635890089573582</v>
          </cell>
          <cell r="F66">
            <v>67.009270182194555</v>
          </cell>
          <cell r="G66">
            <v>140.91457313545493</v>
          </cell>
          <cell r="H66">
            <v>0</v>
          </cell>
        </row>
        <row r="67">
          <cell r="D67">
            <v>171.8166961424497</v>
          </cell>
          <cell r="E67">
            <v>169.19889100794566</v>
          </cell>
          <cell r="F67">
            <v>82.134447020750557</v>
          </cell>
          <cell r="G67">
            <v>133.49514802066079</v>
          </cell>
          <cell r="H67">
            <v>0.30486289079625939</v>
          </cell>
        </row>
        <row r="68">
          <cell r="D68">
            <v>27.151942011804515</v>
          </cell>
          <cell r="E68">
            <v>57.904763992953285</v>
          </cell>
          <cell r="F68">
            <v>2.8636385061556928</v>
          </cell>
          <cell r="G68">
            <v>73.770657403966894</v>
          </cell>
          <cell r="H68">
            <v>0</v>
          </cell>
        </row>
        <row r="69">
          <cell r="D69">
            <v>8.9560536414053065</v>
          </cell>
          <cell r="E69">
            <v>75.36006137936333</v>
          </cell>
          <cell r="F69">
            <v>0.11525580007864514</v>
          </cell>
          <cell r="G69">
            <v>92.071295773066367</v>
          </cell>
          <cell r="H69">
            <v>0</v>
          </cell>
        </row>
        <row r="70">
          <cell r="D70">
            <v>23.576375638776486</v>
          </cell>
          <cell r="E70">
            <v>31.878463151670132</v>
          </cell>
          <cell r="F70">
            <v>12.142404589600284</v>
          </cell>
          <cell r="G70">
            <v>99.770913763353718</v>
          </cell>
          <cell r="H70">
            <v>3.0407326480832562</v>
          </cell>
        </row>
        <row r="71">
          <cell r="D71">
            <v>40.350829615768795</v>
          </cell>
          <cell r="E71">
            <v>60.113767602456711</v>
          </cell>
          <cell r="F71">
            <v>34.612253015214407</v>
          </cell>
          <cell r="G71">
            <v>71.732205343358743</v>
          </cell>
          <cell r="H71">
            <v>0</v>
          </cell>
        </row>
        <row r="72">
          <cell r="D72">
            <v>45.93204215475123</v>
          </cell>
          <cell r="E72">
            <v>27.364985977805706</v>
          </cell>
          <cell r="F72">
            <v>3.4603105729493882</v>
          </cell>
          <cell r="G72">
            <v>109.69822092825794</v>
          </cell>
          <cell r="H72">
            <v>0.11729743022709707</v>
          </cell>
        </row>
        <row r="73">
          <cell r="D73">
            <v>18.858689932196011</v>
          </cell>
          <cell r="E73">
            <v>12.696611938635559</v>
          </cell>
          <cell r="F73">
            <v>2.3104334548637282</v>
          </cell>
          <cell r="G73">
            <v>117.85618754336973</v>
          </cell>
          <cell r="H73">
            <v>0</v>
          </cell>
        </row>
        <row r="74">
          <cell r="D74">
            <v>16.441131497413132</v>
          </cell>
          <cell r="E74">
            <v>20.418771042024044</v>
          </cell>
          <cell r="F74">
            <v>9.9242669311416005</v>
          </cell>
          <cell r="G74">
            <v>94.671380365047284</v>
          </cell>
          <cell r="H74">
            <v>0</v>
          </cell>
        </row>
        <row r="75">
          <cell r="D75">
            <v>25.280730198762981</v>
          </cell>
          <cell r="E75">
            <v>22.379318783337819</v>
          </cell>
          <cell r="F75">
            <v>-0.182084793401557</v>
          </cell>
          <cell r="G75">
            <v>60.497101674139586</v>
          </cell>
          <cell r="H75">
            <v>0</v>
          </cell>
        </row>
        <row r="76">
          <cell r="D76">
            <v>32.25548175310206</v>
          </cell>
          <cell r="E76">
            <v>8.9951029161241536</v>
          </cell>
          <cell r="F76">
            <v>5.4728748541545995</v>
          </cell>
          <cell r="G76">
            <v>84.77142683911589</v>
          </cell>
          <cell r="H76">
            <v>0</v>
          </cell>
        </row>
        <row r="77">
          <cell r="B77" t="str">
            <v>Dreams Punta Arenas</v>
          </cell>
          <cell r="D77">
            <v>37.380974980128862</v>
          </cell>
          <cell r="E77">
            <v>41.841295525413273</v>
          </cell>
          <cell r="F77">
            <v>5.4870800508029483</v>
          </cell>
          <cell r="G77">
            <v>143.97743417305571</v>
          </cell>
          <cell r="H77">
            <v>2.0704687521186727</v>
          </cell>
        </row>
      </sheetData>
      <sheetData sheetId="6">
        <row r="11">
          <cell r="C11">
            <v>508532375</v>
          </cell>
          <cell r="D11">
            <v>498101808</v>
          </cell>
          <cell r="E11">
            <v>486670554</v>
          </cell>
          <cell r="F11">
            <v>509308132</v>
          </cell>
          <cell r="G11">
            <v>600205702</v>
          </cell>
          <cell r="H11">
            <v>571049706</v>
          </cell>
          <cell r="I11">
            <v>571857095</v>
          </cell>
          <cell r="J11">
            <v>661158733</v>
          </cell>
          <cell r="K11">
            <v>0</v>
          </cell>
          <cell r="L11">
            <v>0</v>
          </cell>
          <cell r="M11">
            <v>0</v>
          </cell>
          <cell r="N11">
            <v>0</v>
          </cell>
          <cell r="O11">
            <v>4406884105</v>
          </cell>
          <cell r="P11">
            <v>6454061.0666186288</v>
          </cell>
        </row>
        <row r="12">
          <cell r="C12">
            <v>865886913</v>
          </cell>
          <cell r="D12">
            <v>918829611</v>
          </cell>
          <cell r="E12">
            <v>1062484905</v>
          </cell>
          <cell r="F12">
            <v>1021324846</v>
          </cell>
          <cell r="G12">
            <v>1009401505</v>
          </cell>
          <cell r="H12">
            <v>1113660235</v>
          </cell>
          <cell r="I12">
            <v>1020242121</v>
          </cell>
          <cell r="J12">
            <v>1060908015</v>
          </cell>
          <cell r="K12">
            <v>0</v>
          </cell>
          <cell r="L12">
            <v>0</v>
          </cell>
          <cell r="M12">
            <v>0</v>
          </cell>
          <cell r="N12">
            <v>0</v>
          </cell>
          <cell r="O12">
            <v>8072738151</v>
          </cell>
          <cell r="P12">
            <v>11841168.423203686</v>
          </cell>
        </row>
        <row r="13">
          <cell r="C13">
            <v>2002102348</v>
          </cell>
          <cell r="D13">
            <v>1720549011</v>
          </cell>
          <cell r="E13">
            <v>2123324982</v>
          </cell>
          <cell r="F13">
            <v>2052790852</v>
          </cell>
          <cell r="G13">
            <v>2248130557</v>
          </cell>
          <cell r="H13">
            <v>2113158940</v>
          </cell>
          <cell r="I13">
            <v>2148339217</v>
          </cell>
          <cell r="J13">
            <v>2116232610</v>
          </cell>
          <cell r="K13">
            <v>0</v>
          </cell>
          <cell r="L13">
            <v>0</v>
          </cell>
          <cell r="M13">
            <v>0</v>
          </cell>
          <cell r="N13">
            <v>0</v>
          </cell>
          <cell r="O13">
            <v>16524628517</v>
          </cell>
          <cell r="P13">
            <v>24231805.115862232</v>
          </cell>
        </row>
        <row r="14">
          <cell r="C14">
            <v>920699092</v>
          </cell>
          <cell r="D14">
            <v>834966659</v>
          </cell>
          <cell r="E14">
            <v>948237129</v>
          </cell>
          <cell r="F14">
            <v>974087753</v>
          </cell>
          <cell r="G14">
            <v>1087824676</v>
          </cell>
          <cell r="H14">
            <v>914511824</v>
          </cell>
          <cell r="I14">
            <v>1003977755</v>
          </cell>
          <cell r="J14">
            <v>1066009620</v>
          </cell>
          <cell r="K14">
            <v>0</v>
          </cell>
          <cell r="L14">
            <v>0</v>
          </cell>
          <cell r="M14">
            <v>0</v>
          </cell>
          <cell r="N14">
            <v>0</v>
          </cell>
          <cell r="O14">
            <v>7750314508</v>
          </cell>
          <cell r="P14">
            <v>11361606.96037448</v>
          </cell>
        </row>
        <row r="15">
          <cell r="C15">
            <v>359632035</v>
          </cell>
          <cell r="D15">
            <v>301458843</v>
          </cell>
          <cell r="E15">
            <v>425861846</v>
          </cell>
          <cell r="F15">
            <v>417611148</v>
          </cell>
          <cell r="G15">
            <v>428576510</v>
          </cell>
          <cell r="H15">
            <v>414711221</v>
          </cell>
          <cell r="I15">
            <v>432906661</v>
          </cell>
          <cell r="J15">
            <v>430509238</v>
          </cell>
          <cell r="K15">
            <v>0</v>
          </cell>
          <cell r="L15">
            <v>0</v>
          </cell>
          <cell r="M15">
            <v>0</v>
          </cell>
          <cell r="N15">
            <v>0</v>
          </cell>
          <cell r="O15">
            <v>3211267502</v>
          </cell>
          <cell r="P15">
            <v>4706530.38652224</v>
          </cell>
        </row>
        <row r="16">
          <cell r="C16">
            <v>890907610</v>
          </cell>
          <cell r="D16">
            <v>934626289</v>
          </cell>
          <cell r="E16">
            <v>803617354</v>
          </cell>
          <cell r="F16">
            <v>729593086</v>
          </cell>
          <cell r="G16">
            <v>708945488</v>
          </cell>
          <cell r="H16">
            <v>639235466</v>
          </cell>
          <cell r="I16">
            <v>693143802</v>
          </cell>
          <cell r="J16">
            <v>733296609</v>
          </cell>
          <cell r="K16">
            <v>0</v>
          </cell>
          <cell r="L16">
            <v>0</v>
          </cell>
          <cell r="M16">
            <v>0</v>
          </cell>
          <cell r="N16">
            <v>0</v>
          </cell>
          <cell r="O16">
            <v>6133365704</v>
          </cell>
          <cell r="P16">
            <v>9022189.4757234007</v>
          </cell>
        </row>
        <row r="17">
          <cell r="C17">
            <v>2943180647</v>
          </cell>
          <cell r="D17">
            <v>2864222660</v>
          </cell>
          <cell r="E17">
            <v>2796835403</v>
          </cell>
          <cell r="F17">
            <v>3448953337</v>
          </cell>
          <cell r="G17">
            <v>4092924730</v>
          </cell>
          <cell r="H17">
            <v>4272451973</v>
          </cell>
          <cell r="I17">
            <v>3259771435</v>
          </cell>
          <cell r="J17">
            <v>3101652384</v>
          </cell>
          <cell r="K17">
            <v>0</v>
          </cell>
          <cell r="L17">
            <v>0</v>
          </cell>
          <cell r="M17">
            <v>0</v>
          </cell>
          <cell r="N17">
            <v>0</v>
          </cell>
          <cell r="O17">
            <v>26779992569</v>
          </cell>
          <cell r="P17">
            <v>39250183.52504006</v>
          </cell>
        </row>
        <row r="18">
          <cell r="C18">
            <v>6951236116</v>
          </cell>
          <cell r="D18">
            <v>6694665376</v>
          </cell>
          <cell r="E18">
            <v>6920983673</v>
          </cell>
          <cell r="F18">
            <v>6848756070</v>
          </cell>
          <cell r="G18">
            <v>7793058672</v>
          </cell>
          <cell r="H18">
            <v>7434473962</v>
          </cell>
          <cell r="I18">
            <v>8028277889</v>
          </cell>
          <cell r="J18">
            <v>8161496559</v>
          </cell>
          <cell r="K18">
            <v>0</v>
          </cell>
          <cell r="L18">
            <v>0</v>
          </cell>
          <cell r="M18">
            <v>0</v>
          </cell>
          <cell r="N18">
            <v>0</v>
          </cell>
          <cell r="O18">
            <v>58832948317</v>
          </cell>
          <cell r="P18">
            <v>86231199.351786256</v>
          </cell>
        </row>
        <row r="19">
          <cell r="C19">
            <v>535228296</v>
          </cell>
          <cell r="D19">
            <v>468081238</v>
          </cell>
          <cell r="E19">
            <v>511583532</v>
          </cell>
          <cell r="F19">
            <v>482549161</v>
          </cell>
          <cell r="G19">
            <v>592096978</v>
          </cell>
          <cell r="H19">
            <v>529596018</v>
          </cell>
          <cell r="I19">
            <v>538711548</v>
          </cell>
          <cell r="J19">
            <v>530790872</v>
          </cell>
          <cell r="K19">
            <v>0</v>
          </cell>
          <cell r="L19">
            <v>0</v>
          </cell>
          <cell r="M19">
            <v>0</v>
          </cell>
          <cell r="N19">
            <v>0</v>
          </cell>
          <cell r="O19">
            <v>4188637643</v>
          </cell>
          <cell r="P19">
            <v>6142402.3006034875</v>
          </cell>
        </row>
        <row r="20">
          <cell r="C20">
            <v>926968347</v>
          </cell>
          <cell r="D20">
            <v>947082664</v>
          </cell>
          <cell r="E20">
            <v>1038702119</v>
          </cell>
          <cell r="F20">
            <v>946830563</v>
          </cell>
          <cell r="G20">
            <v>1056974403</v>
          </cell>
          <cell r="H20">
            <v>915428598</v>
          </cell>
          <cell r="I20">
            <v>994661204</v>
          </cell>
          <cell r="J20">
            <v>984334866</v>
          </cell>
          <cell r="K20">
            <v>0</v>
          </cell>
          <cell r="L20">
            <v>0</v>
          </cell>
          <cell r="M20">
            <v>0</v>
          </cell>
          <cell r="N20">
            <v>0</v>
          </cell>
          <cell r="O20">
            <v>7810982764</v>
          </cell>
          <cell r="P20">
            <v>11465072.013725372</v>
          </cell>
        </row>
        <row r="21">
          <cell r="C21">
            <v>0</v>
          </cell>
          <cell r="D21">
            <v>0</v>
          </cell>
          <cell r="E21">
            <v>0</v>
          </cell>
          <cell r="F21">
            <v>0</v>
          </cell>
          <cell r="G21">
            <v>0</v>
          </cell>
          <cell r="H21">
            <v>0</v>
          </cell>
          <cell r="I21">
            <v>51588591</v>
          </cell>
          <cell r="J21">
            <v>663740008</v>
          </cell>
          <cell r="K21">
            <v>0</v>
          </cell>
          <cell r="L21">
            <v>0</v>
          </cell>
          <cell r="M21">
            <v>0</v>
          </cell>
          <cell r="N21">
            <v>0</v>
          </cell>
          <cell r="O21">
            <v>715328599</v>
          </cell>
          <cell r="P21">
            <v>1005194.0608954532</v>
          </cell>
        </row>
        <row r="22">
          <cell r="C22">
            <v>3265112234</v>
          </cell>
          <cell r="D22">
            <v>3015875901</v>
          </cell>
          <cell r="E22">
            <v>3349819806</v>
          </cell>
          <cell r="F22">
            <v>3433574504</v>
          </cell>
          <cell r="G22">
            <v>3486056920</v>
          </cell>
          <cell r="H22">
            <v>3190670042</v>
          </cell>
          <cell r="I22">
            <v>3396634460</v>
          </cell>
          <cell r="J22">
            <v>3313715577</v>
          </cell>
          <cell r="K22">
            <v>0</v>
          </cell>
          <cell r="L22">
            <v>0</v>
          </cell>
          <cell r="M22">
            <v>0</v>
          </cell>
          <cell r="N22">
            <v>0</v>
          </cell>
          <cell r="O22">
            <v>26451459444</v>
          </cell>
          <cell r="P22">
            <v>38819219.787970103</v>
          </cell>
        </row>
        <row r="23">
          <cell r="C23">
            <v>449462626</v>
          </cell>
          <cell r="D23">
            <v>397026676</v>
          </cell>
          <cell r="E23">
            <v>425207239</v>
          </cell>
          <cell r="F23">
            <v>454514906</v>
          </cell>
          <cell r="G23">
            <v>396720656</v>
          </cell>
          <cell r="H23">
            <v>374664543</v>
          </cell>
          <cell r="I23">
            <v>467683705</v>
          </cell>
          <cell r="J23">
            <v>405304673</v>
          </cell>
          <cell r="K23">
            <v>0</v>
          </cell>
          <cell r="L23">
            <v>0</v>
          </cell>
          <cell r="M23">
            <v>0</v>
          </cell>
          <cell r="N23">
            <v>0</v>
          </cell>
          <cell r="O23">
            <v>3370585024</v>
          </cell>
          <cell r="P23">
            <v>4950642.7941708211</v>
          </cell>
        </row>
        <row r="24">
          <cell r="C24">
            <v>1645744239</v>
          </cell>
          <cell r="D24">
            <v>1655928467</v>
          </cell>
          <cell r="E24">
            <v>2149242933</v>
          </cell>
          <cell r="F24">
            <v>2015744364</v>
          </cell>
          <cell r="G24">
            <v>2030706934</v>
          </cell>
          <cell r="H24">
            <v>1938278095</v>
          </cell>
          <cell r="I24">
            <v>1895544927</v>
          </cell>
          <cell r="J24">
            <v>1962501518</v>
          </cell>
          <cell r="K24">
            <v>0</v>
          </cell>
          <cell r="L24">
            <v>0</v>
          </cell>
          <cell r="M24">
            <v>0</v>
          </cell>
          <cell r="N24">
            <v>0</v>
          </cell>
          <cell r="O24">
            <v>15293691477</v>
          </cell>
          <cell r="P24">
            <v>22439683.762175601</v>
          </cell>
        </row>
        <row r="25">
          <cell r="C25">
            <v>1185141071</v>
          </cell>
          <cell r="D25">
            <v>1134710019</v>
          </cell>
          <cell r="E25">
            <v>1231533374</v>
          </cell>
          <cell r="F25">
            <v>1146945497</v>
          </cell>
          <cell r="G25">
            <v>1250131206</v>
          </cell>
          <cell r="H25">
            <v>1049617396</v>
          </cell>
          <cell r="I25">
            <v>1163343738</v>
          </cell>
          <cell r="J25">
            <v>1169498568</v>
          </cell>
          <cell r="K25">
            <v>0</v>
          </cell>
          <cell r="L25">
            <v>0</v>
          </cell>
          <cell r="M25">
            <v>0</v>
          </cell>
          <cell r="N25">
            <v>0</v>
          </cell>
          <cell r="O25">
            <v>9330920869</v>
          </cell>
          <cell r="P25">
            <v>13699164.725256361</v>
          </cell>
        </row>
        <row r="26">
          <cell r="C26">
            <v>813385828</v>
          </cell>
          <cell r="D26">
            <v>794015220</v>
          </cell>
          <cell r="E26">
            <v>857894590</v>
          </cell>
          <cell r="F26">
            <v>840406690</v>
          </cell>
          <cell r="G26">
            <v>788527003</v>
          </cell>
          <cell r="H26">
            <v>943291420</v>
          </cell>
          <cell r="I26">
            <v>953388952</v>
          </cell>
          <cell r="J26">
            <v>914031211</v>
          </cell>
          <cell r="K26">
            <v>0</v>
          </cell>
          <cell r="L26">
            <v>0</v>
          </cell>
          <cell r="M26">
            <v>0</v>
          </cell>
          <cell r="N26">
            <v>0</v>
          </cell>
          <cell r="O26">
            <v>6904940914</v>
          </cell>
          <cell r="P26">
            <v>10127471.969018281</v>
          </cell>
        </row>
        <row r="27">
          <cell r="C27">
            <v>374232535</v>
          </cell>
          <cell r="D27">
            <v>415544213</v>
          </cell>
          <cell r="E27">
            <v>355949726</v>
          </cell>
          <cell r="F27">
            <v>330550616</v>
          </cell>
          <cell r="G27">
            <v>395118258</v>
          </cell>
          <cell r="H27">
            <v>348787931</v>
          </cell>
          <cell r="I27">
            <v>400732216</v>
          </cell>
          <cell r="J27">
            <v>387728875</v>
          </cell>
          <cell r="K27">
            <v>0</v>
          </cell>
          <cell r="L27">
            <v>0</v>
          </cell>
          <cell r="M27">
            <v>0</v>
          </cell>
          <cell r="N27">
            <v>0</v>
          </cell>
          <cell r="O27">
            <v>3008644370</v>
          </cell>
          <cell r="P27">
            <v>4416372.1285423487</v>
          </cell>
        </row>
        <row r="28">
          <cell r="C28">
            <v>492410716</v>
          </cell>
          <cell r="D28">
            <v>411265487</v>
          </cell>
          <cell r="E28">
            <v>463012572</v>
          </cell>
          <cell r="F28">
            <v>548327895</v>
          </cell>
          <cell r="G28">
            <v>381231859</v>
          </cell>
          <cell r="H28">
            <v>489726922</v>
          </cell>
          <cell r="I28">
            <v>498241698</v>
          </cell>
          <cell r="J28">
            <v>445757610</v>
          </cell>
          <cell r="K28">
            <v>0</v>
          </cell>
          <cell r="L28">
            <v>0</v>
          </cell>
          <cell r="M28">
            <v>0</v>
          </cell>
          <cell r="N28">
            <v>0</v>
          </cell>
          <cell r="O28">
            <v>3729974759</v>
          </cell>
          <cell r="P28">
            <v>5477974.2602467546</v>
          </cell>
        </row>
        <row r="29">
          <cell r="C29">
            <v>1624431970</v>
          </cell>
          <cell r="D29">
            <v>1456927360</v>
          </cell>
          <cell r="E29">
            <v>1681324945</v>
          </cell>
          <cell r="F29">
            <v>1729218562</v>
          </cell>
          <cell r="G29">
            <v>1707329058</v>
          </cell>
          <cell r="H29">
            <v>1643959003</v>
          </cell>
          <cell r="I29">
            <v>1708746095</v>
          </cell>
          <cell r="J29">
            <v>1723431284</v>
          </cell>
          <cell r="K29">
            <v>0</v>
          </cell>
          <cell r="L29">
            <v>0</v>
          </cell>
          <cell r="M29">
            <v>0</v>
          </cell>
          <cell r="N29">
            <v>0</v>
          </cell>
          <cell r="O29">
            <v>13275368277</v>
          </cell>
          <cell r="P29">
            <v>19475236.685550675</v>
          </cell>
        </row>
      </sheetData>
      <sheetData sheetId="7">
        <row r="11">
          <cell r="C11">
            <v>85467626</v>
          </cell>
          <cell r="D11">
            <v>83714589.599999994</v>
          </cell>
          <cell r="E11">
            <v>81793370.400000006</v>
          </cell>
          <cell r="F11">
            <v>85598005.400000006</v>
          </cell>
          <cell r="G11">
            <v>100874907.8</v>
          </cell>
          <cell r="H11">
            <v>95974740.599999994</v>
          </cell>
          <cell r="I11">
            <v>96110436.200000003</v>
          </cell>
          <cell r="J11">
            <v>111119114.8</v>
          </cell>
          <cell r="K11">
            <v>0</v>
          </cell>
          <cell r="L11">
            <v>0</v>
          </cell>
          <cell r="M11">
            <v>0</v>
          </cell>
          <cell r="N11">
            <v>0</v>
          </cell>
          <cell r="O11">
            <v>740652790.79999995</v>
          </cell>
          <cell r="P11">
            <v>1084716.1457137114</v>
          </cell>
        </row>
        <row r="12">
          <cell r="C12">
            <v>141161395.80000001</v>
          </cell>
          <cell r="D12">
            <v>149792390.40000001</v>
          </cell>
          <cell r="E12">
            <v>173211824.80000001</v>
          </cell>
          <cell r="F12">
            <v>166159309.40000001</v>
          </cell>
          <cell r="G12">
            <v>164223169.19999999</v>
          </cell>
          <cell r="H12">
            <v>181181107.19999999</v>
          </cell>
          <cell r="I12">
            <v>165982247.59999999</v>
          </cell>
          <cell r="J12">
            <v>172598144.19999999</v>
          </cell>
          <cell r="K12">
            <v>0</v>
          </cell>
          <cell r="L12">
            <v>0</v>
          </cell>
          <cell r="M12">
            <v>0</v>
          </cell>
          <cell r="N12">
            <v>0</v>
          </cell>
          <cell r="O12">
            <v>1314309588.6000001</v>
          </cell>
          <cell r="P12">
            <v>1927873.1750043617</v>
          </cell>
        </row>
        <row r="13">
          <cell r="C13">
            <v>319663400.19999999</v>
          </cell>
          <cell r="D13">
            <v>274709506</v>
          </cell>
          <cell r="E13">
            <v>339018274.60000002</v>
          </cell>
          <cell r="F13">
            <v>338804305.19999999</v>
          </cell>
          <cell r="G13">
            <v>371067765.80000001</v>
          </cell>
          <cell r="H13">
            <v>348791778</v>
          </cell>
          <cell r="I13">
            <v>354601027</v>
          </cell>
          <cell r="J13">
            <v>349276373.60000002</v>
          </cell>
          <cell r="K13">
            <v>0</v>
          </cell>
          <cell r="L13">
            <v>0</v>
          </cell>
          <cell r="M13">
            <v>0</v>
          </cell>
          <cell r="N13">
            <v>0</v>
          </cell>
          <cell r="O13">
            <v>2695932430.4000001</v>
          </cell>
          <cell r="P13">
            <v>3952326.3942708331</v>
          </cell>
        </row>
        <row r="14">
          <cell r="C14">
            <v>143443371.19999999</v>
          </cell>
          <cell r="D14">
            <v>130086402.2</v>
          </cell>
          <cell r="E14">
            <v>147733751.19999999</v>
          </cell>
          <cell r="F14">
            <v>151433810.40000001</v>
          </cell>
          <cell r="G14">
            <v>169115600.80000001</v>
          </cell>
          <cell r="H14">
            <v>142172006.19999999</v>
          </cell>
          <cell r="I14">
            <v>156080575.40000001</v>
          </cell>
          <cell r="J14">
            <v>165724184.59999999</v>
          </cell>
          <cell r="K14">
            <v>0</v>
          </cell>
          <cell r="L14">
            <v>0</v>
          </cell>
          <cell r="M14">
            <v>0</v>
          </cell>
          <cell r="N14">
            <v>0</v>
          </cell>
          <cell r="O14">
            <v>1205789702</v>
          </cell>
          <cell r="P14">
            <v>1767662.3525821313</v>
          </cell>
        </row>
        <row r="15">
          <cell r="C15">
            <v>60442358.799999997</v>
          </cell>
          <cell r="D15">
            <v>50665351.799999997</v>
          </cell>
          <cell r="E15">
            <v>71573419.400000006</v>
          </cell>
          <cell r="F15">
            <v>70186747.599999994</v>
          </cell>
          <cell r="G15">
            <v>72029665.599999994</v>
          </cell>
          <cell r="H15">
            <v>69699364.799999997</v>
          </cell>
          <cell r="I15">
            <v>72757422</v>
          </cell>
          <cell r="J15">
            <v>72354493.799999997</v>
          </cell>
          <cell r="K15">
            <v>0</v>
          </cell>
          <cell r="L15">
            <v>0</v>
          </cell>
          <cell r="M15">
            <v>0</v>
          </cell>
          <cell r="N15">
            <v>0</v>
          </cell>
          <cell r="O15">
            <v>539708823.79999995</v>
          </cell>
          <cell r="P15">
            <v>791013.51024314412</v>
          </cell>
        </row>
        <row r="16">
          <cell r="C16">
            <v>149732371.40000001</v>
          </cell>
          <cell r="D16">
            <v>157080048.59999999</v>
          </cell>
          <cell r="E16">
            <v>135061740.19999999</v>
          </cell>
          <cell r="F16">
            <v>122620686.8</v>
          </cell>
          <cell r="G16">
            <v>119150502.2</v>
          </cell>
          <cell r="H16">
            <v>107434532.2</v>
          </cell>
          <cell r="I16">
            <v>116494756.59999999</v>
          </cell>
          <cell r="J16">
            <v>123243127.59999999</v>
          </cell>
          <cell r="K16">
            <v>0</v>
          </cell>
          <cell r="L16">
            <v>0</v>
          </cell>
          <cell r="M16">
            <v>0</v>
          </cell>
          <cell r="N16">
            <v>0</v>
          </cell>
          <cell r="O16">
            <v>1030817765.6000001</v>
          </cell>
          <cell r="P16">
            <v>1516334.3659933298</v>
          </cell>
        </row>
        <row r="17">
          <cell r="C17">
            <v>494652209.60000002</v>
          </cell>
          <cell r="D17">
            <v>481381959.60000002</v>
          </cell>
          <cell r="E17">
            <v>470056370.19999999</v>
          </cell>
          <cell r="F17">
            <v>579656023</v>
          </cell>
          <cell r="G17">
            <v>687886509.20000005</v>
          </cell>
          <cell r="H17">
            <v>718059155.20000005</v>
          </cell>
          <cell r="I17">
            <v>547860745.39999998</v>
          </cell>
          <cell r="J17">
            <v>521286115</v>
          </cell>
          <cell r="K17">
            <v>0</v>
          </cell>
          <cell r="L17">
            <v>0</v>
          </cell>
          <cell r="M17">
            <v>0</v>
          </cell>
          <cell r="N17">
            <v>0</v>
          </cell>
          <cell r="O17">
            <v>4500839087.2000008</v>
          </cell>
          <cell r="P17">
            <v>6596669.4999577738</v>
          </cell>
        </row>
        <row r="18">
          <cell r="C18">
            <v>1133327568.4000001</v>
          </cell>
          <cell r="D18">
            <v>1091399229.4000001</v>
          </cell>
          <cell r="E18">
            <v>1128294817.2</v>
          </cell>
          <cell r="F18">
            <v>1119973051.5999999</v>
          </cell>
          <cell r="G18">
            <v>1274409275.2</v>
          </cell>
          <cell r="H18">
            <v>1215755153.8</v>
          </cell>
          <cell r="I18">
            <v>1312859560.8</v>
          </cell>
          <cell r="J18">
            <v>1334644731.4000001</v>
          </cell>
          <cell r="K18">
            <v>0</v>
          </cell>
          <cell r="L18">
            <v>0</v>
          </cell>
          <cell r="M18">
            <v>0</v>
          </cell>
          <cell r="N18">
            <v>0</v>
          </cell>
          <cell r="O18">
            <v>9610663387.8000011</v>
          </cell>
          <cell r="P18">
            <v>14085961.767264668</v>
          </cell>
        </row>
        <row r="19">
          <cell r="C19">
            <v>84287212.200000003</v>
          </cell>
          <cell r="D19">
            <v>73712961.400000006</v>
          </cell>
          <cell r="E19">
            <v>80563658.799999997</v>
          </cell>
          <cell r="F19">
            <v>77856671.400000006</v>
          </cell>
          <cell r="G19">
            <v>95531613.400000006</v>
          </cell>
          <cell r="H19">
            <v>85447424.799999997</v>
          </cell>
          <cell r="I19">
            <v>86918165.799999997</v>
          </cell>
          <cell r="J19">
            <v>85640208</v>
          </cell>
          <cell r="K19">
            <v>0</v>
          </cell>
          <cell r="L19">
            <v>0</v>
          </cell>
          <cell r="M19">
            <v>0</v>
          </cell>
          <cell r="N19">
            <v>0</v>
          </cell>
          <cell r="O19">
            <v>669957915.80000007</v>
          </cell>
          <cell r="P19">
            <v>982268.49807509442</v>
          </cell>
        </row>
        <row r="20">
          <cell r="C20">
            <v>146757005.40000001</v>
          </cell>
          <cell r="D20">
            <v>149941490.59999999</v>
          </cell>
          <cell r="E20">
            <v>164446621.19999999</v>
          </cell>
          <cell r="F20">
            <v>149185487.80000001</v>
          </cell>
          <cell r="G20">
            <v>166540084.40000001</v>
          </cell>
          <cell r="H20">
            <v>144237699.19999999</v>
          </cell>
          <cell r="I20">
            <v>156638243.40000001</v>
          </cell>
          <cell r="J20">
            <v>155012062</v>
          </cell>
          <cell r="K20">
            <v>0</v>
          </cell>
          <cell r="L20">
            <v>0</v>
          </cell>
          <cell r="M20">
            <v>0</v>
          </cell>
          <cell r="N20">
            <v>0</v>
          </cell>
          <cell r="O20">
            <v>1232758694</v>
          </cell>
          <cell r="P20">
            <v>1809537.1212771265</v>
          </cell>
        </row>
        <row r="21">
          <cell r="C21">
            <v>0</v>
          </cell>
          <cell r="D21">
            <v>0</v>
          </cell>
          <cell r="E21">
            <v>0</v>
          </cell>
          <cell r="F21">
            <v>0</v>
          </cell>
          <cell r="G21">
            <v>0</v>
          </cell>
          <cell r="H21">
            <v>0</v>
          </cell>
          <cell r="I21">
            <v>8670351.4000000004</v>
          </cell>
          <cell r="J21">
            <v>111552942.59999999</v>
          </cell>
          <cell r="K21">
            <v>0</v>
          </cell>
          <cell r="L21">
            <v>0</v>
          </cell>
          <cell r="M21">
            <v>0</v>
          </cell>
          <cell r="N21">
            <v>0</v>
          </cell>
          <cell r="O21">
            <v>120223294</v>
          </cell>
          <cell r="P21">
            <v>168940.17837079015</v>
          </cell>
        </row>
        <row r="22">
          <cell r="C22">
            <v>518590514.39999998</v>
          </cell>
          <cell r="D22">
            <v>478992055</v>
          </cell>
          <cell r="E22">
            <v>532030204.60000002</v>
          </cell>
          <cell r="F22">
            <v>539567170</v>
          </cell>
          <cell r="G22">
            <v>547808944.60000002</v>
          </cell>
          <cell r="H22">
            <v>501396468.80000001</v>
          </cell>
          <cell r="I22">
            <v>533756843.60000002</v>
          </cell>
          <cell r="J22">
            <v>520726733.60000002</v>
          </cell>
          <cell r="K22">
            <v>0</v>
          </cell>
          <cell r="L22">
            <v>0</v>
          </cell>
          <cell r="M22">
            <v>0</v>
          </cell>
          <cell r="N22">
            <v>0</v>
          </cell>
          <cell r="O22">
            <v>4172868934.5999999</v>
          </cell>
          <cell r="P22">
            <v>6124459.9304474164</v>
          </cell>
        </row>
        <row r="23">
          <cell r="C23">
            <v>73122659.200000003</v>
          </cell>
          <cell r="D23">
            <v>64591902.799999997</v>
          </cell>
          <cell r="E23">
            <v>69176572.799999997</v>
          </cell>
          <cell r="F23">
            <v>74250166.200000003</v>
          </cell>
          <cell r="G23">
            <v>64808819.799999997</v>
          </cell>
          <cell r="H23">
            <v>61205703.600000001</v>
          </cell>
          <cell r="I23">
            <v>76401439</v>
          </cell>
          <cell r="J23">
            <v>66211116.200000003</v>
          </cell>
          <cell r="K23">
            <v>0</v>
          </cell>
          <cell r="L23">
            <v>0</v>
          </cell>
          <cell r="M23">
            <v>0</v>
          </cell>
          <cell r="N23">
            <v>0</v>
          </cell>
          <cell r="O23">
            <v>549768379.60000002</v>
          </cell>
          <cell r="P23">
            <v>807462.56478970009</v>
          </cell>
        </row>
        <row r="24">
          <cell r="C24">
            <v>264992769.80000001</v>
          </cell>
          <cell r="D24">
            <v>266618398.59999999</v>
          </cell>
          <cell r="E24">
            <v>346046173</v>
          </cell>
          <cell r="F24">
            <v>324890562.19999999</v>
          </cell>
          <cell r="G24">
            <v>327302176.39999998</v>
          </cell>
          <cell r="H24">
            <v>312411713.19999999</v>
          </cell>
          <cell r="I24">
            <v>305517241.19999999</v>
          </cell>
          <cell r="J24">
            <v>316309068</v>
          </cell>
          <cell r="K24">
            <v>0</v>
          </cell>
          <cell r="L24">
            <v>0</v>
          </cell>
          <cell r="M24">
            <v>0</v>
          </cell>
          <cell r="N24">
            <v>0</v>
          </cell>
          <cell r="O24">
            <v>2464088102.4000001</v>
          </cell>
          <cell r="P24">
            <v>3615406.2495353464</v>
          </cell>
        </row>
        <row r="25">
          <cell r="C25">
            <v>193407055.40000001</v>
          </cell>
          <cell r="D25">
            <v>185177046.80000001</v>
          </cell>
          <cell r="E25">
            <v>200977967.40000001</v>
          </cell>
          <cell r="F25">
            <v>186788266.59999999</v>
          </cell>
          <cell r="G25">
            <v>203592796.40000001</v>
          </cell>
          <cell r="H25">
            <v>170937690.19999999</v>
          </cell>
          <cell r="I25">
            <v>189458837.40000001</v>
          </cell>
          <cell r="J25">
            <v>190461195.40000001</v>
          </cell>
          <cell r="K25">
            <v>0</v>
          </cell>
          <cell r="L25">
            <v>0</v>
          </cell>
          <cell r="M25">
            <v>0</v>
          </cell>
          <cell r="N25">
            <v>0</v>
          </cell>
          <cell r="O25">
            <v>1520800855.6000001</v>
          </cell>
          <cell r="P25">
            <v>2232796.362485907</v>
          </cell>
        </row>
        <row r="26">
          <cell r="C26">
            <v>126997552</v>
          </cell>
          <cell r="D26">
            <v>123973132.8</v>
          </cell>
          <cell r="E26">
            <v>133946903.40000001</v>
          </cell>
          <cell r="F26">
            <v>132770132.40000001</v>
          </cell>
          <cell r="G26">
            <v>124574014</v>
          </cell>
          <cell r="H26">
            <v>149024190.80000001</v>
          </cell>
          <cell r="I26">
            <v>150619431.19999999</v>
          </cell>
          <cell r="J26">
            <v>144401569.59999999</v>
          </cell>
          <cell r="K26">
            <v>0</v>
          </cell>
          <cell r="L26">
            <v>0</v>
          </cell>
          <cell r="M26">
            <v>0</v>
          </cell>
          <cell r="N26">
            <v>0</v>
          </cell>
          <cell r="O26">
            <v>1086306926.2</v>
          </cell>
          <cell r="P26">
            <v>1593137.2838178112</v>
          </cell>
        </row>
        <row r="27">
          <cell r="C27">
            <v>62896224.399999999</v>
          </cell>
          <cell r="D27">
            <v>69839363.599999994</v>
          </cell>
          <cell r="E27">
            <v>59823483.399999999</v>
          </cell>
          <cell r="F27">
            <v>55554725.399999999</v>
          </cell>
          <cell r="G27">
            <v>66406430</v>
          </cell>
          <cell r="H27">
            <v>58619820.399999999</v>
          </cell>
          <cell r="I27">
            <v>67349952.200000003</v>
          </cell>
          <cell r="J27">
            <v>65164516.799999997</v>
          </cell>
          <cell r="K27">
            <v>0</v>
          </cell>
          <cell r="L27">
            <v>0</v>
          </cell>
          <cell r="M27">
            <v>0</v>
          </cell>
          <cell r="N27">
            <v>0</v>
          </cell>
          <cell r="O27">
            <v>505654516.19999999</v>
          </cell>
          <cell r="P27">
            <v>742247.41690842132</v>
          </cell>
        </row>
        <row r="28">
          <cell r="C28">
            <v>82758103.599999994</v>
          </cell>
          <cell r="D28">
            <v>69120250</v>
          </cell>
          <cell r="E28">
            <v>77817239</v>
          </cell>
          <cell r="F28">
            <v>92155948.799999997</v>
          </cell>
          <cell r="G28">
            <v>64072581.399999999</v>
          </cell>
          <cell r="H28">
            <v>82307045.799999997</v>
          </cell>
          <cell r="I28">
            <v>83738100.599999994</v>
          </cell>
          <cell r="J28">
            <v>74917245.400000006</v>
          </cell>
          <cell r="K28">
            <v>0</v>
          </cell>
          <cell r="L28">
            <v>0</v>
          </cell>
          <cell r="M28">
            <v>0</v>
          </cell>
          <cell r="N28">
            <v>0</v>
          </cell>
          <cell r="O28">
            <v>626886514.5999999</v>
          </cell>
          <cell r="P28">
            <v>920667.94360834302</v>
          </cell>
        </row>
        <row r="29">
          <cell r="C29">
            <v>257451991.19999999</v>
          </cell>
          <cell r="D29">
            <v>230904622</v>
          </cell>
          <cell r="E29">
            <v>266468810.59999999</v>
          </cell>
          <cell r="F29">
            <v>272606220.39999998</v>
          </cell>
          <cell r="G29">
            <v>269155404.39999998</v>
          </cell>
          <cell r="H29">
            <v>259165301.59999999</v>
          </cell>
          <cell r="I29">
            <v>269378796.19999999</v>
          </cell>
          <cell r="J29">
            <v>271693873</v>
          </cell>
          <cell r="K29">
            <v>0</v>
          </cell>
          <cell r="L29">
            <v>0</v>
          </cell>
          <cell r="M29">
            <v>0</v>
          </cell>
          <cell r="N29">
            <v>0</v>
          </cell>
          <cell r="O29">
            <v>2096825019.3999999</v>
          </cell>
          <cell r="P29">
            <v>3076211.5264661214</v>
          </cell>
        </row>
        <row r="30">
          <cell r="C30">
            <v>4339151389</v>
          </cell>
          <cell r="D30">
            <v>4131700701.2000008</v>
          </cell>
          <cell r="E30">
            <v>4478041202.2000008</v>
          </cell>
          <cell r="F30">
            <v>4540057290.5999994</v>
          </cell>
          <cell r="G30">
            <v>4888550260.5999994</v>
          </cell>
          <cell r="H30">
            <v>4703820896.3999996</v>
          </cell>
          <cell r="I30">
            <v>4751194173</v>
          </cell>
          <cell r="J30">
            <v>4852336815.5999994</v>
          </cell>
          <cell r="K30">
            <v>0</v>
          </cell>
          <cell r="L30">
            <v>0</v>
          </cell>
          <cell r="M30">
            <v>0</v>
          </cell>
          <cell r="N30">
            <v>0</v>
          </cell>
          <cell r="O30">
            <v>36684852728.600006</v>
          </cell>
          <cell r="P30">
            <v>53795692.286812022</v>
          </cell>
        </row>
        <row r="31">
          <cell r="C31">
            <v>6408813.6782559892</v>
          </cell>
          <cell r="D31">
            <v>6295445.2250495218</v>
          </cell>
          <cell r="E31">
            <v>6706867.3649053453</v>
          </cell>
          <cell r="F31">
            <v>6802603.0725202272</v>
          </cell>
          <cell r="G31">
            <v>7064378.9893063577</v>
          </cell>
          <cell r="H31">
            <v>6793404.0473130075</v>
          </cell>
          <cell r="I31">
            <v>6925333.3134128219</v>
          </cell>
          <cell r="J31">
            <v>6798846.5960487584</v>
          </cell>
          <cell r="K31">
            <v>0</v>
          </cell>
          <cell r="L31">
            <v>0</v>
          </cell>
          <cell r="M31">
            <v>0</v>
          </cell>
          <cell r="N31">
            <v>0</v>
          </cell>
          <cell r="O31">
            <v>53795692.28681203</v>
          </cell>
        </row>
        <row r="32">
          <cell r="C32">
            <v>677.06</v>
          </cell>
          <cell r="D32">
            <v>656.3</v>
          </cell>
          <cell r="E32">
            <v>667.68</v>
          </cell>
          <cell r="F32">
            <v>667.4</v>
          </cell>
          <cell r="G32">
            <v>692</v>
          </cell>
          <cell r="H32">
            <v>692.41</v>
          </cell>
          <cell r="I32">
            <v>686.06</v>
          </cell>
          <cell r="J32">
            <v>713.7</v>
          </cell>
          <cell r="K32">
            <v>718.44</v>
          </cell>
          <cell r="L32">
            <v>1</v>
          </cell>
          <cell r="M32">
            <v>1</v>
          </cell>
          <cell r="N32">
            <v>1</v>
          </cell>
        </row>
        <row r="36">
          <cell r="C36">
            <v>81194244.74789916</v>
          </cell>
          <cell r="D36">
            <v>79528860.10084033</v>
          </cell>
          <cell r="E36">
            <v>77703701.899159655</v>
          </cell>
          <cell r="F36">
            <v>81318105.109243691</v>
          </cell>
          <cell r="G36">
            <v>95831162.50420168</v>
          </cell>
          <cell r="H36">
            <v>91176003.478991583</v>
          </cell>
          <cell r="I36">
            <v>91304914.327731088</v>
          </cell>
          <cell r="J36">
            <v>105563159.05042017</v>
          </cell>
          <cell r="K36">
            <v>0</v>
          </cell>
          <cell r="L36">
            <v>0</v>
          </cell>
          <cell r="M36">
            <v>0</v>
          </cell>
          <cell r="N36">
            <v>0</v>
          </cell>
          <cell r="O36">
            <v>703620151.21848738</v>
          </cell>
          <cell r="P36">
            <v>1030480.3383676802</v>
          </cell>
        </row>
        <row r="37">
          <cell r="C37">
            <v>138250851.65546218</v>
          </cell>
          <cell r="D37">
            <v>146703887.47058824</v>
          </cell>
          <cell r="E37">
            <v>169640447.01680672</v>
          </cell>
          <cell r="F37">
            <v>163068672.89075628</v>
          </cell>
          <cell r="G37">
            <v>161164946.17647058</v>
          </cell>
          <cell r="H37">
            <v>177811298.02521008</v>
          </cell>
          <cell r="I37">
            <v>162895800.83193275</v>
          </cell>
          <cell r="J37">
            <v>169388674.66386554</v>
          </cell>
          <cell r="K37">
            <v>0</v>
          </cell>
          <cell r="L37">
            <v>0</v>
          </cell>
          <cell r="M37">
            <v>0</v>
          </cell>
          <cell r="N37">
            <v>0</v>
          </cell>
          <cell r="O37">
            <v>1288924578.7310925</v>
          </cell>
          <cell r="P37">
            <v>1890606.7230325213</v>
          </cell>
        </row>
        <row r="38">
          <cell r="C38">
            <v>319663400.10084033</v>
          </cell>
          <cell r="D38">
            <v>274709505.9579832</v>
          </cell>
          <cell r="E38">
            <v>339018274.43697476</v>
          </cell>
          <cell r="F38">
            <v>327756522.58823526</v>
          </cell>
          <cell r="G38">
            <v>358945214.98319328</v>
          </cell>
          <cell r="H38">
            <v>337395124.87394953</v>
          </cell>
          <cell r="I38">
            <v>343012143.89075625</v>
          </cell>
          <cell r="J38">
            <v>337885878.90756297</v>
          </cell>
          <cell r="K38">
            <v>0</v>
          </cell>
          <cell r="L38">
            <v>0</v>
          </cell>
          <cell r="M38">
            <v>0</v>
          </cell>
          <cell r="N38">
            <v>0</v>
          </cell>
          <cell r="O38">
            <v>2638386065.7394953</v>
          </cell>
          <cell r="P38">
            <v>3868943.6739611961</v>
          </cell>
        </row>
        <row r="39">
          <cell r="C39">
            <v>147002376.03361344</v>
          </cell>
          <cell r="D39">
            <v>133314004.37815125</v>
          </cell>
          <cell r="E39">
            <v>151399205.47058824</v>
          </cell>
          <cell r="F39">
            <v>155526616.02521008</v>
          </cell>
          <cell r="G39">
            <v>173686292.80672267</v>
          </cell>
          <cell r="H39">
            <v>146014492.907563</v>
          </cell>
          <cell r="I39">
            <v>160298969.28571427</v>
          </cell>
          <cell r="J39">
            <v>170203216.63865545</v>
          </cell>
          <cell r="K39">
            <v>0</v>
          </cell>
          <cell r="L39">
            <v>0</v>
          </cell>
          <cell r="M39">
            <v>0</v>
          </cell>
          <cell r="N39">
            <v>0</v>
          </cell>
          <cell r="O39">
            <v>1237445173.5462184</v>
          </cell>
          <cell r="P39">
            <v>1814038.0861102112</v>
          </cell>
        </row>
        <row r="40">
          <cell r="C40">
            <v>57420240.882352933</v>
          </cell>
          <cell r="D40">
            <v>48132084.176470585</v>
          </cell>
          <cell r="E40">
            <v>67994748.521008402</v>
          </cell>
          <cell r="F40">
            <v>66677410.184873946</v>
          </cell>
          <cell r="G40">
            <v>68428182.268907562</v>
          </cell>
          <cell r="H40">
            <v>66214396.630252093</v>
          </cell>
          <cell r="I40">
            <v>69119550.915966377</v>
          </cell>
          <cell r="J40">
            <v>68736769.092436969</v>
          </cell>
          <cell r="K40">
            <v>0</v>
          </cell>
          <cell r="L40">
            <v>0</v>
          </cell>
          <cell r="M40">
            <v>0</v>
          </cell>
          <cell r="N40">
            <v>0</v>
          </cell>
          <cell r="O40">
            <v>512723382.67226893</v>
          </cell>
          <cell r="P40">
            <v>751462.83482287871</v>
          </cell>
        </row>
        <row r="41">
          <cell r="C41">
            <v>142245752.85714284</v>
          </cell>
          <cell r="D41">
            <v>149226046.14285713</v>
          </cell>
          <cell r="E41">
            <v>128308653.15966386</v>
          </cell>
          <cell r="F41">
            <v>116489652.38655461</v>
          </cell>
          <cell r="G41">
            <v>113192977.07563025</v>
          </cell>
          <cell r="H41">
            <v>102062805.4957983</v>
          </cell>
          <cell r="I41">
            <v>110670018.80672269</v>
          </cell>
          <cell r="J41">
            <v>117080971.18487394</v>
          </cell>
          <cell r="K41">
            <v>0</v>
          </cell>
          <cell r="L41">
            <v>0</v>
          </cell>
          <cell r="M41">
            <v>0</v>
          </cell>
          <cell r="N41">
            <v>0</v>
          </cell>
          <cell r="O41">
            <v>979276877.10924363</v>
          </cell>
          <cell r="P41">
            <v>1440517.6473844084</v>
          </cell>
        </row>
        <row r="42">
          <cell r="C42">
            <v>469919599.10084033</v>
          </cell>
          <cell r="D42">
            <v>457312861.68067223</v>
          </cell>
          <cell r="E42">
            <v>446553551.73949575</v>
          </cell>
          <cell r="F42">
            <v>550673221.87394953</v>
          </cell>
          <cell r="G42">
            <v>653492183.7815125</v>
          </cell>
          <cell r="H42">
            <v>682156197.36974788</v>
          </cell>
          <cell r="I42">
            <v>520467708.10924363</v>
          </cell>
          <cell r="J42">
            <v>495221809.21008402</v>
          </cell>
          <cell r="K42">
            <v>0</v>
          </cell>
          <cell r="L42">
            <v>0</v>
          </cell>
          <cell r="M42">
            <v>0</v>
          </cell>
          <cell r="N42">
            <v>0</v>
          </cell>
          <cell r="O42">
            <v>4275797132.8655453</v>
          </cell>
          <cell r="P42">
            <v>6266836.0250063948</v>
          </cell>
        </row>
        <row r="43">
          <cell r="C43">
            <v>1109861228.605042</v>
          </cell>
          <cell r="D43">
            <v>1068896152.4705882</v>
          </cell>
          <cell r="E43">
            <v>1105031006.6134453</v>
          </cell>
          <cell r="F43">
            <v>1093498868.3193276</v>
          </cell>
          <cell r="G43">
            <v>1244269872</v>
          </cell>
          <cell r="H43">
            <v>1187016851.0756302</v>
          </cell>
          <cell r="I43">
            <v>1281825881.4369748</v>
          </cell>
          <cell r="J43">
            <v>1303096089.2521007</v>
          </cell>
          <cell r="K43">
            <v>0</v>
          </cell>
          <cell r="L43">
            <v>0</v>
          </cell>
          <cell r="M43">
            <v>0</v>
          </cell>
          <cell r="N43">
            <v>0</v>
          </cell>
          <cell r="O43">
            <v>9393495949.7731075</v>
          </cell>
          <cell r="P43">
            <v>13768006.619192766</v>
          </cell>
        </row>
        <row r="44">
          <cell r="C44">
            <v>85456618.689075619</v>
          </cell>
          <cell r="D44">
            <v>74735659.84873949</v>
          </cell>
          <cell r="E44">
            <v>81681404.268907562</v>
          </cell>
          <cell r="F44">
            <v>77045664.361344531</v>
          </cell>
          <cell r="G44">
            <v>94536492.285714284</v>
          </cell>
          <cell r="H44">
            <v>84557347.411764696</v>
          </cell>
          <cell r="I44">
            <v>86012768.168067217</v>
          </cell>
          <cell r="J44">
            <v>84748122.420168057</v>
          </cell>
          <cell r="K44">
            <v>0</v>
          </cell>
          <cell r="L44">
            <v>0</v>
          </cell>
          <cell r="M44">
            <v>0</v>
          </cell>
          <cell r="N44">
            <v>0</v>
          </cell>
          <cell r="O44">
            <v>668774077.45378137</v>
          </cell>
          <cell r="P44">
            <v>980719.69505433831</v>
          </cell>
        </row>
        <row r="45">
          <cell r="C45">
            <v>148003349.5210084</v>
          </cell>
          <cell r="D45">
            <v>151214879.12605041</v>
          </cell>
          <cell r="E45">
            <v>165843195.47058824</v>
          </cell>
          <cell r="F45">
            <v>151174627.70588234</v>
          </cell>
          <cell r="G45">
            <v>168760618.96638656</v>
          </cell>
          <cell r="H45">
            <v>146160868.58823529</v>
          </cell>
          <cell r="I45">
            <v>158811452.73949578</v>
          </cell>
          <cell r="J45">
            <v>157162709.69747898</v>
          </cell>
          <cell r="K45">
            <v>0</v>
          </cell>
          <cell r="L45">
            <v>0</v>
          </cell>
          <cell r="M45">
            <v>0</v>
          </cell>
          <cell r="N45">
            <v>0</v>
          </cell>
          <cell r="O45">
            <v>1247131701.8151259</v>
          </cell>
          <cell r="P45">
            <v>1830557.7164771599</v>
          </cell>
        </row>
        <row r="46">
          <cell r="C46">
            <v>0</v>
          </cell>
          <cell r="D46">
            <v>0</v>
          </cell>
          <cell r="E46">
            <v>0</v>
          </cell>
          <cell r="F46">
            <v>0</v>
          </cell>
          <cell r="G46">
            <v>0</v>
          </cell>
          <cell r="H46">
            <v>0</v>
          </cell>
          <cell r="I46">
            <v>8236833.8571428563</v>
          </cell>
          <cell r="J46">
            <v>105975295.39495797</v>
          </cell>
          <cell r="K46">
            <v>0</v>
          </cell>
          <cell r="L46">
            <v>0</v>
          </cell>
          <cell r="M46">
            <v>0</v>
          </cell>
          <cell r="N46">
            <v>0</v>
          </cell>
          <cell r="O46">
            <v>114212129.25210083</v>
          </cell>
          <cell r="P46">
            <v>160493.169386669</v>
          </cell>
        </row>
        <row r="47">
          <cell r="C47">
            <v>521320440.72268903</v>
          </cell>
          <cell r="D47">
            <v>481526404.36134452</v>
          </cell>
          <cell r="E47">
            <v>534845179.10924363</v>
          </cell>
          <cell r="F47">
            <v>548217777.94957983</v>
          </cell>
          <cell r="G47">
            <v>556597323.36134446</v>
          </cell>
          <cell r="H47">
            <v>509434712.58823526</v>
          </cell>
          <cell r="I47">
            <v>542319787.73109245</v>
          </cell>
          <cell r="J47">
            <v>529080638.34453779</v>
          </cell>
          <cell r="K47">
            <v>0</v>
          </cell>
          <cell r="L47">
            <v>0</v>
          </cell>
          <cell r="M47">
            <v>0</v>
          </cell>
          <cell r="N47">
            <v>0</v>
          </cell>
          <cell r="O47">
            <v>4223342264.168067</v>
          </cell>
          <cell r="P47">
            <v>6198026.6888355622</v>
          </cell>
        </row>
        <row r="48">
          <cell r="C48">
            <v>71762940.285714284</v>
          </cell>
          <cell r="D48">
            <v>63390813.815126047</v>
          </cell>
          <cell r="E48">
            <v>67890231.436974779</v>
          </cell>
          <cell r="F48">
            <v>72569606.840336129</v>
          </cell>
          <cell r="G48">
            <v>63341953.47899159</v>
          </cell>
          <cell r="H48">
            <v>59820389.218487389</v>
          </cell>
          <cell r="I48">
            <v>74672188.193277299</v>
          </cell>
          <cell r="J48">
            <v>64712510.815126047</v>
          </cell>
          <cell r="K48">
            <v>0</v>
          </cell>
          <cell r="L48">
            <v>0</v>
          </cell>
          <cell r="M48">
            <v>0</v>
          </cell>
          <cell r="N48">
            <v>0</v>
          </cell>
          <cell r="O48">
            <v>538160634.08403349</v>
          </cell>
          <cell r="P48">
            <v>790438.76545584504</v>
          </cell>
        </row>
        <row r="49">
          <cell r="C49">
            <v>262765886.89915964</v>
          </cell>
          <cell r="D49">
            <v>264391940.10924369</v>
          </cell>
          <cell r="E49">
            <v>343156434.68067223</v>
          </cell>
          <cell r="F49">
            <v>321841537.10924369</v>
          </cell>
          <cell r="G49">
            <v>324230518.87394953</v>
          </cell>
          <cell r="H49">
            <v>309472973.1512605</v>
          </cell>
          <cell r="I49">
            <v>302650030.36134452</v>
          </cell>
          <cell r="J49">
            <v>313340578.50420165</v>
          </cell>
          <cell r="K49">
            <v>0</v>
          </cell>
          <cell r="L49">
            <v>0</v>
          </cell>
          <cell r="M49">
            <v>0</v>
          </cell>
          <cell r="N49">
            <v>0</v>
          </cell>
          <cell r="O49">
            <v>2441849899.6890755</v>
          </cell>
          <cell r="P49">
            <v>3582806.651103667</v>
          </cell>
        </row>
        <row r="50">
          <cell r="C50">
            <v>189224204.61344537</v>
          </cell>
          <cell r="D50">
            <v>181172187.907563</v>
          </cell>
          <cell r="E50">
            <v>196631379.0420168</v>
          </cell>
          <cell r="F50">
            <v>183125751.62184873</v>
          </cell>
          <cell r="G50">
            <v>199600780.78991595</v>
          </cell>
          <cell r="H50">
            <v>167585970.78991595</v>
          </cell>
          <cell r="I50">
            <v>185743958.16806722</v>
          </cell>
          <cell r="J50">
            <v>186726662.11764705</v>
          </cell>
          <cell r="K50">
            <v>0</v>
          </cell>
          <cell r="L50">
            <v>0</v>
          </cell>
          <cell r="M50">
            <v>0</v>
          </cell>
          <cell r="N50">
            <v>0</v>
          </cell>
          <cell r="O50">
            <v>1489810895.0504203</v>
          </cell>
          <cell r="P50">
            <v>2187261.5947888312</v>
          </cell>
        </row>
        <row r="51">
          <cell r="C51">
            <v>129868325.47899158</v>
          </cell>
          <cell r="D51">
            <v>126775539.32773109</v>
          </cell>
          <cell r="E51">
            <v>136974766.47058824</v>
          </cell>
          <cell r="F51">
            <v>134182580.75630251</v>
          </cell>
          <cell r="G51">
            <v>125899269.38655461</v>
          </cell>
          <cell r="H51">
            <v>150609554.45378152</v>
          </cell>
          <cell r="I51">
            <v>152221765.44537815</v>
          </cell>
          <cell r="J51">
            <v>145937756.37815124</v>
          </cell>
          <cell r="K51">
            <v>0</v>
          </cell>
          <cell r="L51">
            <v>0</v>
          </cell>
          <cell r="M51">
            <v>0</v>
          </cell>
          <cell r="N51">
            <v>0</v>
          </cell>
          <cell r="O51">
            <v>1102469557.697479</v>
          </cell>
          <cell r="P51">
            <v>1616991.3227844313</v>
          </cell>
        </row>
        <row r="52">
          <cell r="C52">
            <v>59751413.151260503</v>
          </cell>
          <cell r="D52">
            <v>66347395.35294117</v>
          </cell>
          <cell r="E52">
            <v>56832309.193277307</v>
          </cell>
          <cell r="F52">
            <v>52776989.109243691</v>
          </cell>
          <cell r="G52">
            <v>63086108.420168065</v>
          </cell>
          <cell r="H52">
            <v>55688829.319327727</v>
          </cell>
          <cell r="I52">
            <v>63982454.655462183</v>
          </cell>
          <cell r="J52">
            <v>61906290.966386549</v>
          </cell>
          <cell r="K52">
            <v>0</v>
          </cell>
          <cell r="L52">
            <v>0</v>
          </cell>
          <cell r="M52">
            <v>0</v>
          </cell>
          <cell r="N52">
            <v>0</v>
          </cell>
          <cell r="O52">
            <v>480371790.16806722</v>
          </cell>
          <cell r="P52">
            <v>705135.04573365219</v>
          </cell>
        </row>
        <row r="53">
          <cell r="C53">
            <v>78620198.35294117</v>
          </cell>
          <cell r="D53">
            <v>65664237.420168065</v>
          </cell>
          <cell r="E53">
            <v>73926377.042016804</v>
          </cell>
          <cell r="F53">
            <v>87548151.302521005</v>
          </cell>
          <cell r="G53">
            <v>60868952.277310923</v>
          </cell>
          <cell r="H53">
            <v>78191693.428571418</v>
          </cell>
          <cell r="I53">
            <v>79551195.478991598</v>
          </cell>
          <cell r="J53">
            <v>71171383.109243691</v>
          </cell>
          <cell r="K53">
            <v>0</v>
          </cell>
          <cell r="L53">
            <v>0</v>
          </cell>
          <cell r="M53">
            <v>0</v>
          </cell>
          <cell r="N53">
            <v>0</v>
          </cell>
          <cell r="O53">
            <v>595542188.41176462</v>
          </cell>
          <cell r="P53">
            <v>874634.54575368343</v>
          </cell>
        </row>
        <row r="54">
          <cell r="C54">
            <v>259363087.64705881</v>
          </cell>
          <cell r="D54">
            <v>232618654.11764705</v>
          </cell>
          <cell r="E54">
            <v>268446839.9579832</v>
          </cell>
          <cell r="F54">
            <v>276093719.98319328</v>
          </cell>
          <cell r="G54">
            <v>272598757.15966386</v>
          </cell>
          <cell r="H54">
            <v>262480849.21848738</v>
          </cell>
          <cell r="I54">
            <v>272825006.76470584</v>
          </cell>
          <cell r="J54">
            <v>275169700.80672264</v>
          </cell>
          <cell r="K54">
            <v>0</v>
          </cell>
          <cell r="L54">
            <v>0</v>
          </cell>
          <cell r="M54">
            <v>0</v>
          </cell>
          <cell r="N54">
            <v>0</v>
          </cell>
          <cell r="O54">
            <v>2119596615.655462</v>
          </cell>
          <cell r="P54">
            <v>3109491.5716425451</v>
          </cell>
        </row>
        <row r="55">
          <cell r="C55">
            <v>4271694159.3445373</v>
          </cell>
          <cell r="D55">
            <v>4065661113.7647057</v>
          </cell>
          <cell r="E55">
            <v>4411877705.5294123</v>
          </cell>
          <cell r="F55">
            <v>4459585476.1176472</v>
          </cell>
          <cell r="G55">
            <v>4798531606.5966387</v>
          </cell>
          <cell r="H55">
            <v>4613850358.0252104</v>
          </cell>
          <cell r="I55">
            <v>4666622429.168066</v>
          </cell>
          <cell r="J55">
            <v>4763108216.5546207</v>
          </cell>
          <cell r="K55">
            <v>0</v>
          </cell>
          <cell r="L55">
            <v>0</v>
          </cell>
          <cell r="M55">
            <v>0</v>
          </cell>
          <cell r="N55">
            <v>0</v>
          </cell>
          <cell r="O55">
            <v>36050931065.100838</v>
          </cell>
          <cell r="P55">
            <v>52867448.714894444</v>
          </cell>
        </row>
        <row r="56">
          <cell r="C56">
            <v>6309181.1055808021</v>
          </cell>
          <cell r="D56">
            <v>6194821.1393641718</v>
          </cell>
          <cell r="E56">
            <v>6607772.7437236588</v>
          </cell>
          <cell r="F56">
            <v>6682027.9833947364</v>
          </cell>
          <cell r="G56">
            <v>6934294.2291858941</v>
          </cell>
          <cell r="H56">
            <v>6663465.8049785681</v>
          </cell>
          <cell r="I56">
            <v>6802061.6697782502</v>
          </cell>
          <cell r="J56">
            <v>6673824.0388883566</v>
          </cell>
          <cell r="K56">
            <v>0</v>
          </cell>
          <cell r="L56">
            <v>0</v>
          </cell>
          <cell r="M56">
            <v>0</v>
          </cell>
          <cell r="N56">
            <v>0</v>
          </cell>
          <cell r="O56">
            <v>52867448.714894444</v>
          </cell>
        </row>
        <row r="57">
          <cell r="C57">
            <v>677.06</v>
          </cell>
          <cell r="D57">
            <v>656.3</v>
          </cell>
          <cell r="E57">
            <v>667.68</v>
          </cell>
          <cell r="F57">
            <v>667.4</v>
          </cell>
          <cell r="G57">
            <v>692</v>
          </cell>
          <cell r="H57">
            <v>692.41</v>
          </cell>
          <cell r="I57">
            <v>686.06</v>
          </cell>
          <cell r="J57">
            <v>713.7</v>
          </cell>
          <cell r="K57">
            <v>718.44</v>
          </cell>
          <cell r="L57">
            <v>1</v>
          </cell>
          <cell r="M57">
            <v>1</v>
          </cell>
          <cell r="N57">
            <v>1</v>
          </cell>
        </row>
      </sheetData>
      <sheetData sheetId="8">
        <row r="11">
          <cell r="C11">
            <v>21190</v>
          </cell>
          <cell r="D11">
            <v>19729</v>
          </cell>
          <cell r="E11">
            <v>18383</v>
          </cell>
          <cell r="F11">
            <v>17710</v>
          </cell>
          <cell r="G11">
            <v>18481</v>
          </cell>
          <cell r="H11">
            <v>18043</v>
          </cell>
          <cell r="I11">
            <v>20192</v>
          </cell>
          <cell r="J11">
            <v>22441</v>
          </cell>
          <cell r="K11">
            <v>0</v>
          </cell>
          <cell r="L11">
            <v>0</v>
          </cell>
          <cell r="M11">
            <v>0</v>
          </cell>
          <cell r="N11">
            <v>0</v>
          </cell>
          <cell r="O11">
            <v>156169</v>
          </cell>
        </row>
        <row r="12">
          <cell r="C12">
            <v>15860</v>
          </cell>
          <cell r="D12">
            <v>13897</v>
          </cell>
          <cell r="E12">
            <v>17731</v>
          </cell>
          <cell r="F12">
            <v>17639</v>
          </cell>
          <cell r="G12">
            <v>19731</v>
          </cell>
          <cell r="H12">
            <v>16976</v>
          </cell>
          <cell r="I12">
            <v>18784</v>
          </cell>
          <cell r="J12">
            <v>19339</v>
          </cell>
          <cell r="K12">
            <v>0</v>
          </cell>
          <cell r="L12">
            <v>0</v>
          </cell>
          <cell r="M12">
            <v>0</v>
          </cell>
          <cell r="N12">
            <v>0</v>
          </cell>
          <cell r="O12">
            <v>139957</v>
          </cell>
        </row>
        <row r="13">
          <cell r="C13">
            <v>34847</v>
          </cell>
          <cell r="D13">
            <v>34267</v>
          </cell>
          <cell r="E13">
            <v>37585</v>
          </cell>
          <cell r="F13">
            <v>36880</v>
          </cell>
          <cell r="G13">
            <v>46153</v>
          </cell>
          <cell r="H13">
            <v>39658</v>
          </cell>
          <cell r="I13">
            <v>40773</v>
          </cell>
          <cell r="J13">
            <v>46501</v>
          </cell>
          <cell r="K13">
            <v>0</v>
          </cell>
          <cell r="L13">
            <v>0</v>
          </cell>
          <cell r="M13">
            <v>0</v>
          </cell>
          <cell r="N13">
            <v>0</v>
          </cell>
          <cell r="O13">
            <v>316664</v>
          </cell>
        </row>
        <row r="14">
          <cell r="C14">
            <v>17763</v>
          </cell>
          <cell r="D14">
            <v>17443</v>
          </cell>
          <cell r="E14">
            <v>20738</v>
          </cell>
          <cell r="F14">
            <v>19674</v>
          </cell>
          <cell r="G14">
            <v>21437</v>
          </cell>
          <cell r="H14">
            <v>19377</v>
          </cell>
          <cell r="I14">
            <v>18939</v>
          </cell>
          <cell r="J14">
            <v>22250</v>
          </cell>
          <cell r="K14">
            <v>0</v>
          </cell>
          <cell r="L14">
            <v>0</v>
          </cell>
          <cell r="M14">
            <v>0</v>
          </cell>
          <cell r="N14">
            <v>0</v>
          </cell>
          <cell r="O14">
            <v>157621</v>
          </cell>
        </row>
        <row r="15">
          <cell r="C15">
            <v>13897</v>
          </cell>
          <cell r="D15">
            <v>16230</v>
          </cell>
          <cell r="E15">
            <v>13894</v>
          </cell>
          <cell r="F15">
            <v>15031</v>
          </cell>
          <cell r="G15">
            <v>16572</v>
          </cell>
          <cell r="H15">
            <v>13694</v>
          </cell>
          <cell r="I15">
            <v>15089</v>
          </cell>
          <cell r="J15">
            <v>15095</v>
          </cell>
          <cell r="K15">
            <v>0</v>
          </cell>
          <cell r="L15">
            <v>0</v>
          </cell>
          <cell r="M15">
            <v>0</v>
          </cell>
          <cell r="N15">
            <v>0</v>
          </cell>
          <cell r="O15">
            <v>119502</v>
          </cell>
        </row>
        <row r="16">
          <cell r="C16">
            <v>22235</v>
          </cell>
          <cell r="D16">
            <v>25548</v>
          </cell>
          <cell r="E16">
            <v>20299</v>
          </cell>
          <cell r="F16">
            <v>18005</v>
          </cell>
          <cell r="G16">
            <v>16815</v>
          </cell>
          <cell r="H16">
            <v>14095</v>
          </cell>
          <cell r="I16">
            <v>18880</v>
          </cell>
          <cell r="J16">
            <v>18298</v>
          </cell>
          <cell r="K16">
            <v>0</v>
          </cell>
          <cell r="L16">
            <v>0</v>
          </cell>
          <cell r="M16">
            <v>0</v>
          </cell>
          <cell r="N16">
            <v>0</v>
          </cell>
          <cell r="O16">
            <v>154175</v>
          </cell>
        </row>
        <row r="17">
          <cell r="C17">
            <v>28673</v>
          </cell>
          <cell r="D17">
            <v>27177</v>
          </cell>
          <cell r="E17">
            <v>30997</v>
          </cell>
          <cell r="F17">
            <v>27265</v>
          </cell>
          <cell r="G17">
            <v>33501</v>
          </cell>
          <cell r="H17">
            <v>28926</v>
          </cell>
          <cell r="I17">
            <v>34021</v>
          </cell>
          <cell r="J17">
            <v>38445</v>
          </cell>
          <cell r="K17">
            <v>0</v>
          </cell>
          <cell r="L17">
            <v>0</v>
          </cell>
          <cell r="M17">
            <v>0</v>
          </cell>
          <cell r="N17">
            <v>0</v>
          </cell>
          <cell r="O17">
            <v>249005</v>
          </cell>
        </row>
        <row r="18">
          <cell r="C18">
            <v>67161</v>
          </cell>
          <cell r="D18">
            <v>65633</v>
          </cell>
          <cell r="E18">
            <v>72898</v>
          </cell>
          <cell r="F18">
            <v>71038</v>
          </cell>
          <cell r="G18">
            <v>81185</v>
          </cell>
          <cell r="H18">
            <v>70270</v>
          </cell>
          <cell r="I18">
            <v>74526</v>
          </cell>
          <cell r="J18">
            <v>78381</v>
          </cell>
          <cell r="K18">
            <v>0</v>
          </cell>
          <cell r="L18">
            <v>0</v>
          </cell>
          <cell r="M18">
            <v>0</v>
          </cell>
          <cell r="N18">
            <v>0</v>
          </cell>
          <cell r="O18">
            <v>581092</v>
          </cell>
        </row>
        <row r="19">
          <cell r="C19">
            <v>7410</v>
          </cell>
          <cell r="D19">
            <v>7876</v>
          </cell>
          <cell r="E19">
            <v>8080</v>
          </cell>
          <cell r="F19">
            <v>7508</v>
          </cell>
          <cell r="G19">
            <v>6663</v>
          </cell>
          <cell r="H19">
            <v>6219</v>
          </cell>
          <cell r="I19">
            <v>6729</v>
          </cell>
          <cell r="J19">
            <v>7133</v>
          </cell>
          <cell r="K19">
            <v>0</v>
          </cell>
          <cell r="L19">
            <v>0</v>
          </cell>
          <cell r="M19">
            <v>0</v>
          </cell>
          <cell r="N19">
            <v>0</v>
          </cell>
          <cell r="O19">
            <v>57618</v>
          </cell>
        </row>
        <row r="20">
          <cell r="C20">
            <v>16422</v>
          </cell>
          <cell r="D20">
            <v>15316</v>
          </cell>
          <cell r="E20">
            <v>17428</v>
          </cell>
          <cell r="F20">
            <v>17439</v>
          </cell>
          <cell r="G20">
            <v>18022</v>
          </cell>
          <cell r="H20">
            <v>17050</v>
          </cell>
          <cell r="I20">
            <v>18773</v>
          </cell>
          <cell r="J20">
            <v>18876</v>
          </cell>
          <cell r="K20">
            <v>0</v>
          </cell>
          <cell r="L20">
            <v>0</v>
          </cell>
          <cell r="M20">
            <v>0</v>
          </cell>
          <cell r="N20">
            <v>0</v>
          </cell>
          <cell r="O20">
            <v>139326</v>
          </cell>
        </row>
        <row r="21">
          <cell r="C21">
            <v>0</v>
          </cell>
          <cell r="D21">
            <v>0</v>
          </cell>
          <cell r="E21">
            <v>0</v>
          </cell>
          <cell r="F21">
            <v>0</v>
          </cell>
          <cell r="G21">
            <v>0</v>
          </cell>
          <cell r="H21">
            <v>0</v>
          </cell>
          <cell r="I21">
            <v>3002</v>
          </cell>
          <cell r="J21">
            <v>27515</v>
          </cell>
          <cell r="K21">
            <v>0</v>
          </cell>
          <cell r="L21">
            <v>0</v>
          </cell>
          <cell r="M21">
            <v>0</v>
          </cell>
          <cell r="N21">
            <v>0</v>
          </cell>
          <cell r="O21">
            <v>30517</v>
          </cell>
        </row>
        <row r="22">
          <cell r="C22">
            <v>60557</v>
          </cell>
          <cell r="D22">
            <v>59724</v>
          </cell>
          <cell r="E22">
            <v>63805</v>
          </cell>
          <cell r="F22">
            <v>60922</v>
          </cell>
          <cell r="G22">
            <v>62871</v>
          </cell>
          <cell r="H22">
            <v>53910</v>
          </cell>
          <cell r="I22">
            <v>62255</v>
          </cell>
          <cell r="J22">
            <v>62214</v>
          </cell>
          <cell r="K22">
            <v>0</v>
          </cell>
          <cell r="L22">
            <v>0</v>
          </cell>
          <cell r="M22">
            <v>0</v>
          </cell>
          <cell r="N22">
            <v>0</v>
          </cell>
          <cell r="O22">
            <v>486258</v>
          </cell>
        </row>
        <row r="23">
          <cell r="C23">
            <v>10946</v>
          </cell>
          <cell r="D23">
            <v>11274</v>
          </cell>
          <cell r="E23">
            <v>11246</v>
          </cell>
          <cell r="F23">
            <v>10645</v>
          </cell>
          <cell r="G23">
            <v>11052</v>
          </cell>
          <cell r="H23">
            <v>9617</v>
          </cell>
          <cell r="I23">
            <v>11206</v>
          </cell>
          <cell r="J23">
            <v>10874</v>
          </cell>
          <cell r="K23">
            <v>0</v>
          </cell>
          <cell r="L23">
            <v>0</v>
          </cell>
          <cell r="M23">
            <v>0</v>
          </cell>
          <cell r="N23">
            <v>0</v>
          </cell>
          <cell r="O23">
            <v>86860</v>
          </cell>
        </row>
        <row r="24">
          <cell r="C24">
            <v>35277</v>
          </cell>
          <cell r="D24">
            <v>34318</v>
          </cell>
          <cell r="E24">
            <v>40304</v>
          </cell>
          <cell r="F24">
            <v>36203</v>
          </cell>
          <cell r="G24">
            <v>39020</v>
          </cell>
          <cell r="H24">
            <v>33977</v>
          </cell>
          <cell r="I24">
            <v>37170</v>
          </cell>
          <cell r="J24">
            <v>37720</v>
          </cell>
          <cell r="K24">
            <v>0</v>
          </cell>
          <cell r="L24">
            <v>0</v>
          </cell>
          <cell r="M24">
            <v>0</v>
          </cell>
          <cell r="N24">
            <v>0</v>
          </cell>
          <cell r="O24">
            <v>293989</v>
          </cell>
        </row>
        <row r="25">
          <cell r="C25">
            <v>23843</v>
          </cell>
          <cell r="D25">
            <v>28164</v>
          </cell>
          <cell r="E25">
            <v>25086</v>
          </cell>
          <cell r="F25">
            <v>23529</v>
          </cell>
          <cell r="G25">
            <v>23565</v>
          </cell>
          <cell r="H25">
            <v>20814</v>
          </cell>
          <cell r="I25">
            <v>25046</v>
          </cell>
          <cell r="J25">
            <v>23527</v>
          </cell>
          <cell r="K25">
            <v>0</v>
          </cell>
          <cell r="L25">
            <v>0</v>
          </cell>
          <cell r="M25">
            <v>0</v>
          </cell>
          <cell r="N25">
            <v>0</v>
          </cell>
          <cell r="O25">
            <v>193574</v>
          </cell>
        </row>
        <row r="26">
          <cell r="C26">
            <v>15160</v>
          </cell>
          <cell r="D26">
            <v>14447</v>
          </cell>
          <cell r="E26">
            <v>14257</v>
          </cell>
          <cell r="F26">
            <v>14746</v>
          </cell>
          <cell r="G26">
            <v>15849</v>
          </cell>
          <cell r="H26">
            <v>13883</v>
          </cell>
          <cell r="I26">
            <v>15826</v>
          </cell>
          <cell r="J26">
            <v>18762</v>
          </cell>
          <cell r="K26">
            <v>0</v>
          </cell>
          <cell r="L26">
            <v>0</v>
          </cell>
          <cell r="M26">
            <v>0</v>
          </cell>
          <cell r="N26">
            <v>0</v>
          </cell>
          <cell r="O26">
            <v>122930</v>
          </cell>
        </row>
        <row r="27">
          <cell r="C27">
            <v>7098</v>
          </cell>
          <cell r="D27">
            <v>7930</v>
          </cell>
          <cell r="E27">
            <v>6477</v>
          </cell>
          <cell r="F27">
            <v>6056</v>
          </cell>
          <cell r="G27">
            <v>6130</v>
          </cell>
          <cell r="H27">
            <v>6113</v>
          </cell>
          <cell r="I27">
            <v>7514</v>
          </cell>
          <cell r="J27">
            <v>8438</v>
          </cell>
          <cell r="K27">
            <v>0</v>
          </cell>
          <cell r="L27">
            <v>0</v>
          </cell>
          <cell r="M27">
            <v>0</v>
          </cell>
          <cell r="N27">
            <v>0</v>
          </cell>
          <cell r="O27">
            <v>55756</v>
          </cell>
        </row>
        <row r="28">
          <cell r="C28">
            <v>9664</v>
          </cell>
          <cell r="D28">
            <v>9129</v>
          </cell>
          <cell r="E28">
            <v>10333</v>
          </cell>
          <cell r="F28">
            <v>9602</v>
          </cell>
          <cell r="G28">
            <v>9413</v>
          </cell>
          <cell r="H28">
            <v>7923</v>
          </cell>
          <cell r="I28">
            <v>9182</v>
          </cell>
          <cell r="J28">
            <v>8628</v>
          </cell>
          <cell r="K28">
            <v>0</v>
          </cell>
          <cell r="L28">
            <v>0</v>
          </cell>
          <cell r="M28">
            <v>0</v>
          </cell>
          <cell r="N28">
            <v>0</v>
          </cell>
          <cell r="O28">
            <v>73874</v>
          </cell>
        </row>
        <row r="29">
          <cell r="C29">
            <v>35264</v>
          </cell>
          <cell r="D29">
            <v>30408</v>
          </cell>
          <cell r="E29">
            <v>36352</v>
          </cell>
          <cell r="F29">
            <v>32568</v>
          </cell>
          <cell r="G29">
            <v>36377</v>
          </cell>
          <cell r="H29">
            <v>34548</v>
          </cell>
          <cell r="I29">
            <v>39222</v>
          </cell>
          <cell r="J29">
            <v>35924</v>
          </cell>
          <cell r="K29">
            <v>0</v>
          </cell>
          <cell r="L29">
            <v>0</v>
          </cell>
          <cell r="M29">
            <v>0</v>
          </cell>
          <cell r="N29">
            <v>0</v>
          </cell>
          <cell r="O29">
            <v>280663</v>
          </cell>
        </row>
        <row r="30">
          <cell r="C30">
            <v>443267</v>
          </cell>
          <cell r="D30">
            <v>438510</v>
          </cell>
          <cell r="E30">
            <v>465893</v>
          </cell>
          <cell r="F30">
            <v>442460</v>
          </cell>
          <cell r="G30">
            <v>482837</v>
          </cell>
          <cell r="H30">
            <v>425093</v>
          </cell>
          <cell r="I30">
            <v>477129</v>
          </cell>
          <cell r="J30">
            <v>520361</v>
          </cell>
          <cell r="K30">
            <v>0</v>
          </cell>
          <cell r="L30">
            <v>0</v>
          </cell>
          <cell r="M30">
            <v>0</v>
          </cell>
          <cell r="N30">
            <v>0</v>
          </cell>
          <cell r="O30">
            <v>3695550</v>
          </cell>
        </row>
        <row r="34">
          <cell r="C34">
            <v>71722004.900000006</v>
          </cell>
          <cell r="D34">
            <v>66710654.150000006</v>
          </cell>
          <cell r="E34">
            <v>62221123.930000007</v>
          </cell>
          <cell r="F34">
            <v>59943214.100000001</v>
          </cell>
          <cell r="G34">
            <v>62865893.650000006</v>
          </cell>
          <cell r="H34">
            <v>61560370.410000011</v>
          </cell>
          <cell r="I34">
            <v>69305203.519999996</v>
          </cell>
          <cell r="J34">
            <v>77024468.710000008</v>
          </cell>
          <cell r="K34">
            <v>0</v>
          </cell>
          <cell r="L34">
            <v>0</v>
          </cell>
          <cell r="M34">
            <v>0</v>
          </cell>
          <cell r="N34">
            <v>0</v>
          </cell>
          <cell r="O34">
            <v>531352933.37</v>
          </cell>
          <cell r="P34">
            <v>779280.15536737454</v>
          </cell>
        </row>
        <row r="35">
          <cell r="C35">
            <v>53681500.600000001</v>
          </cell>
          <cell r="D35">
            <v>46990620.950000003</v>
          </cell>
          <cell r="E35">
            <v>60014293.010000005</v>
          </cell>
          <cell r="F35">
            <v>59702899.689999998</v>
          </cell>
          <cell r="G35">
            <v>67117956.150000006</v>
          </cell>
          <cell r="H35">
            <v>57919905.120000005</v>
          </cell>
          <cell r="I35">
            <v>64472511.040000007</v>
          </cell>
          <cell r="J35">
            <v>66377443.090000004</v>
          </cell>
          <cell r="K35">
            <v>0</v>
          </cell>
          <cell r="L35">
            <v>0</v>
          </cell>
          <cell r="M35">
            <v>0</v>
          </cell>
          <cell r="N35">
            <v>0</v>
          </cell>
          <cell r="O35">
            <v>476277129.64999998</v>
          </cell>
          <cell r="P35">
            <v>697846.9492383413</v>
          </cell>
        </row>
        <row r="36">
          <cell r="C36">
            <v>117946989.37000002</v>
          </cell>
          <cell r="D36">
            <v>115868720.45</v>
          </cell>
          <cell r="E36">
            <v>127214325.35000001</v>
          </cell>
          <cell r="F36">
            <v>124828104.80000001</v>
          </cell>
          <cell r="G36">
            <v>156996352.45000002</v>
          </cell>
          <cell r="H36">
            <v>135307940.46000001</v>
          </cell>
          <cell r="I36">
            <v>139945575.63</v>
          </cell>
          <cell r="J36">
            <v>159605847.31</v>
          </cell>
          <cell r="K36">
            <v>0</v>
          </cell>
          <cell r="L36">
            <v>0</v>
          </cell>
          <cell r="M36">
            <v>0</v>
          </cell>
          <cell r="N36">
            <v>0</v>
          </cell>
          <cell r="O36">
            <v>1077713855.8200002</v>
          </cell>
          <cell r="P36">
            <v>1578226.6251426621</v>
          </cell>
        </row>
        <row r="37">
          <cell r="C37">
            <v>60122603.730000004</v>
          </cell>
          <cell r="D37">
            <v>58980888.050000012</v>
          </cell>
          <cell r="E37">
            <v>70192115.980000004</v>
          </cell>
          <cell r="F37">
            <v>66590784.540000007</v>
          </cell>
          <cell r="G37">
            <v>72921171.050000012</v>
          </cell>
          <cell r="H37">
            <v>66111804.990000002</v>
          </cell>
          <cell r="I37">
            <v>65004519.090000004</v>
          </cell>
          <cell r="J37">
            <v>76368897.500000015</v>
          </cell>
          <cell r="K37">
            <v>0</v>
          </cell>
          <cell r="L37">
            <v>0</v>
          </cell>
          <cell r="M37">
            <v>0</v>
          </cell>
          <cell r="N37">
            <v>0</v>
          </cell>
          <cell r="O37">
            <v>536292784.93000007</v>
          </cell>
          <cell r="P37">
            <v>786185.93565470795</v>
          </cell>
        </row>
        <row r="38">
          <cell r="C38">
            <v>47037314.870000005</v>
          </cell>
          <cell r="D38">
            <v>54879310.500000007</v>
          </cell>
          <cell r="E38">
            <v>47027160.740000002</v>
          </cell>
          <cell r="F38">
            <v>50875576.010000005</v>
          </cell>
          <cell r="G38">
            <v>56372143.800000012</v>
          </cell>
          <cell r="H38">
            <v>46722147.780000001</v>
          </cell>
          <cell r="I38">
            <v>51790125.590000004</v>
          </cell>
          <cell r="J38">
            <v>51810719.450000003</v>
          </cell>
          <cell r="K38">
            <v>0</v>
          </cell>
          <cell r="L38">
            <v>0</v>
          </cell>
          <cell r="M38">
            <v>0</v>
          </cell>
          <cell r="N38">
            <v>0</v>
          </cell>
          <cell r="O38">
            <v>406514498.74000007</v>
          </cell>
          <cell r="P38">
            <v>596779.28117459908</v>
          </cell>
        </row>
        <row r="39">
          <cell r="C39">
            <v>75259026.850000009</v>
          </cell>
          <cell r="D39">
            <v>86386729.800000012</v>
          </cell>
          <cell r="E39">
            <v>68706228.290000007</v>
          </cell>
          <cell r="F39">
            <v>60941703.550000004</v>
          </cell>
          <cell r="G39">
            <v>57198744.750000007</v>
          </cell>
          <cell r="H39">
            <v>48090307.650000006</v>
          </cell>
          <cell r="I39">
            <v>64802012.800000004</v>
          </cell>
          <cell r="J39">
            <v>62804408.380000003</v>
          </cell>
          <cell r="K39">
            <v>0</v>
          </cell>
          <cell r="L39">
            <v>0</v>
          </cell>
          <cell r="M39">
            <v>0</v>
          </cell>
          <cell r="N39">
            <v>0</v>
          </cell>
          <cell r="O39">
            <v>524189162.07000011</v>
          </cell>
          <cell r="P39">
            <v>771561.86306148721</v>
          </cell>
        </row>
        <row r="40">
          <cell r="C40">
            <v>97049789.830000013</v>
          </cell>
          <cell r="D40">
            <v>91894948.950000003</v>
          </cell>
          <cell r="E40">
            <v>104915855.87000002</v>
          </cell>
          <cell r="F40">
            <v>92284118.150000006</v>
          </cell>
          <cell r="G40">
            <v>113958676.65000001</v>
          </cell>
          <cell r="H40">
            <v>98691751.620000005</v>
          </cell>
          <cell r="I40">
            <v>116770618.51000001</v>
          </cell>
          <cell r="J40">
            <v>131955157.95</v>
          </cell>
          <cell r="K40">
            <v>0</v>
          </cell>
          <cell r="L40">
            <v>0</v>
          </cell>
          <cell r="M40">
            <v>0</v>
          </cell>
          <cell r="N40">
            <v>0</v>
          </cell>
          <cell r="O40">
            <v>847520917.53000009</v>
          </cell>
          <cell r="P40">
            <v>1241076.1199699629</v>
          </cell>
        </row>
        <row r="41">
          <cell r="C41">
            <v>227320508.31000003</v>
          </cell>
          <cell r="D41">
            <v>221928144.55000001</v>
          </cell>
          <cell r="E41">
            <v>246738589.58000004</v>
          </cell>
          <cell r="F41">
            <v>240443028.98000005</v>
          </cell>
          <cell r="G41">
            <v>276162955.25000006</v>
          </cell>
          <cell r="H41">
            <v>239752104.90000004</v>
          </cell>
          <cell r="I41">
            <v>255796335.06000003</v>
          </cell>
          <cell r="J41">
            <v>269027890.11000001</v>
          </cell>
          <cell r="K41">
            <v>0</v>
          </cell>
          <cell r="L41">
            <v>0</v>
          </cell>
          <cell r="M41">
            <v>0</v>
          </cell>
          <cell r="N41">
            <v>0</v>
          </cell>
          <cell r="O41">
            <v>1977169556.7400002</v>
          </cell>
          <cell r="P41">
            <v>2898844.6837274837</v>
          </cell>
        </row>
        <row r="42">
          <cell r="C42">
            <v>25080701.100000001</v>
          </cell>
          <cell r="D42">
            <v>26631512.600000001</v>
          </cell>
          <cell r="E42">
            <v>27348456.800000001</v>
          </cell>
          <cell r="F42">
            <v>25412402.680000003</v>
          </cell>
          <cell r="G42">
            <v>22665193.950000003</v>
          </cell>
          <cell r="H42">
            <v>21218419.530000001</v>
          </cell>
          <cell r="I42">
            <v>23096013.990000002</v>
          </cell>
          <cell r="J42">
            <v>24482667.230000004</v>
          </cell>
          <cell r="K42">
            <v>0</v>
          </cell>
          <cell r="L42">
            <v>0</v>
          </cell>
          <cell r="M42">
            <v>0</v>
          </cell>
          <cell r="N42">
            <v>0</v>
          </cell>
          <cell r="O42">
            <v>195935367.88000005</v>
          </cell>
          <cell r="P42">
            <v>288024.99649891711</v>
          </cell>
        </row>
        <row r="43">
          <cell r="C43">
            <v>55583707.620000012</v>
          </cell>
          <cell r="D43">
            <v>51788756.600000009</v>
          </cell>
          <cell r="E43">
            <v>58988725.880000003</v>
          </cell>
          <cell r="F43">
            <v>59025957.689999998</v>
          </cell>
          <cell r="G43">
            <v>61304536.300000012</v>
          </cell>
          <cell r="H43">
            <v>58172383.5</v>
          </cell>
          <cell r="I43">
            <v>64434755.630000003</v>
          </cell>
          <cell r="J43">
            <v>64788283.56000001</v>
          </cell>
          <cell r="K43">
            <v>0</v>
          </cell>
          <cell r="L43">
            <v>0</v>
          </cell>
          <cell r="M43">
            <v>0</v>
          </cell>
          <cell r="N43">
            <v>0</v>
          </cell>
          <cell r="O43">
            <v>474087106.78000003</v>
          </cell>
          <cell r="P43">
            <v>695099.09400877089</v>
          </cell>
        </row>
        <row r="44">
          <cell r="C44">
            <v>0</v>
          </cell>
          <cell r="D44">
            <v>0</v>
          </cell>
          <cell r="E44">
            <v>0</v>
          </cell>
          <cell r="F44">
            <v>0</v>
          </cell>
          <cell r="G44">
            <v>0</v>
          </cell>
          <cell r="H44">
            <v>0</v>
          </cell>
          <cell r="I44">
            <v>10303794.620000001</v>
          </cell>
          <cell r="J44">
            <v>94440009.650000006</v>
          </cell>
          <cell r="K44">
            <v>0</v>
          </cell>
          <cell r="L44">
            <v>0</v>
          </cell>
          <cell r="M44">
            <v>0</v>
          </cell>
          <cell r="N44">
            <v>0</v>
          </cell>
          <cell r="O44">
            <v>104743804.27000001</v>
          </cell>
          <cell r="P44">
            <v>147343.31479434948</v>
          </cell>
        </row>
        <row r="45">
          <cell r="C45">
            <v>204967883.47000003</v>
          </cell>
          <cell r="D45">
            <v>201947747.40000001</v>
          </cell>
          <cell r="E45">
            <v>215961421.55000001</v>
          </cell>
          <cell r="F45">
            <v>206203302.62</v>
          </cell>
          <cell r="G45">
            <v>213865137.15000001</v>
          </cell>
          <cell r="H45">
            <v>183933911.70000002</v>
          </cell>
          <cell r="I45">
            <v>213678459.05000001</v>
          </cell>
          <cell r="J45">
            <v>213537734.34000003</v>
          </cell>
          <cell r="K45">
            <v>0</v>
          </cell>
          <cell r="L45">
            <v>0</v>
          </cell>
          <cell r="M45">
            <v>0</v>
          </cell>
          <cell r="N45">
            <v>0</v>
          </cell>
          <cell r="O45">
            <v>1654095597.2800002</v>
          </cell>
          <cell r="P45">
            <v>2428206.556902844</v>
          </cell>
        </row>
        <row r="46">
          <cell r="C46">
            <v>37049035.660000004</v>
          </cell>
          <cell r="D46">
            <v>38121339.900000006</v>
          </cell>
          <cell r="E46">
            <v>38064448.660000004</v>
          </cell>
          <cell r="F46">
            <v>36030237.950000003</v>
          </cell>
          <cell r="G46">
            <v>37595035.800000004</v>
          </cell>
          <cell r="H46">
            <v>32811953.790000003</v>
          </cell>
          <cell r="I46">
            <v>38462465.860000007</v>
          </cell>
          <cell r="J46">
            <v>37322938.940000005</v>
          </cell>
          <cell r="K46">
            <v>0</v>
          </cell>
          <cell r="L46">
            <v>0</v>
          </cell>
          <cell r="M46">
            <v>0</v>
          </cell>
          <cell r="N46">
            <v>0</v>
          </cell>
          <cell r="O46">
            <v>295457456.56000006</v>
          </cell>
          <cell r="P46">
            <v>433875.64220026653</v>
          </cell>
        </row>
        <row r="47">
          <cell r="C47">
            <v>119402414.67000002</v>
          </cell>
          <cell r="D47">
            <v>116041169.30000001</v>
          </cell>
          <cell r="E47">
            <v>136417351.84</v>
          </cell>
          <cell r="F47">
            <v>122536656.13</v>
          </cell>
          <cell r="G47">
            <v>132732383</v>
          </cell>
          <cell r="H47">
            <v>115925106.99000001</v>
          </cell>
          <cell r="I47">
            <v>127578962.7</v>
          </cell>
          <cell r="J47">
            <v>129466733.2</v>
          </cell>
          <cell r="K47">
            <v>0</v>
          </cell>
          <cell r="L47">
            <v>0</v>
          </cell>
          <cell r="M47">
            <v>0</v>
          </cell>
          <cell r="N47">
            <v>0</v>
          </cell>
          <cell r="O47">
            <v>1000100777.8300002</v>
          </cell>
          <cell r="P47">
            <v>1467677.4291970278</v>
          </cell>
        </row>
        <row r="48">
          <cell r="C48">
            <v>80701640.530000016</v>
          </cell>
          <cell r="D48">
            <v>95232341.400000006</v>
          </cell>
          <cell r="E48">
            <v>84908835.060000017</v>
          </cell>
          <cell r="F48">
            <v>79638841.590000004</v>
          </cell>
          <cell r="G48">
            <v>80159882.250000015</v>
          </cell>
          <cell r="H48">
            <v>71014662.180000007</v>
          </cell>
          <cell r="I48">
            <v>85965636.260000005</v>
          </cell>
          <cell r="J48">
            <v>80751957.370000005</v>
          </cell>
          <cell r="K48">
            <v>0</v>
          </cell>
          <cell r="L48">
            <v>0</v>
          </cell>
          <cell r="M48">
            <v>0</v>
          </cell>
          <cell r="N48">
            <v>0</v>
          </cell>
          <cell r="O48">
            <v>658373796.6400001</v>
          </cell>
          <cell r="P48">
            <v>967644.5297955696</v>
          </cell>
        </row>
        <row r="49">
          <cell r="C49">
            <v>51312203.600000001</v>
          </cell>
          <cell r="D49">
            <v>48850363.450000003</v>
          </cell>
          <cell r="E49">
            <v>48255810.470000006</v>
          </cell>
          <cell r="F49">
            <v>49910933.660000004</v>
          </cell>
          <cell r="G49">
            <v>53912750.850000001</v>
          </cell>
          <cell r="H49">
            <v>47366991.210000001</v>
          </cell>
          <cell r="I49">
            <v>54319738.06000001</v>
          </cell>
          <cell r="J49">
            <v>64397000.220000006</v>
          </cell>
          <cell r="K49">
            <v>0</v>
          </cell>
          <cell r="L49">
            <v>0</v>
          </cell>
          <cell r="M49">
            <v>0</v>
          </cell>
          <cell r="N49">
            <v>0</v>
          </cell>
          <cell r="O49">
            <v>418325791.52000004</v>
          </cell>
          <cell r="P49">
            <v>613001.39751988125</v>
          </cell>
        </row>
        <row r="50">
          <cell r="C50">
            <v>24024671.580000002</v>
          </cell>
          <cell r="D50">
            <v>26814105.5</v>
          </cell>
          <cell r="E50">
            <v>21922766.670000002</v>
          </cell>
          <cell r="F50">
            <v>20497803.760000002</v>
          </cell>
          <cell r="G50">
            <v>20852114.5</v>
          </cell>
          <cell r="H50">
            <v>20856761.310000002</v>
          </cell>
          <cell r="I50">
            <v>25790377.34</v>
          </cell>
          <cell r="J50">
            <v>28961831.780000005</v>
          </cell>
          <cell r="K50">
            <v>0</v>
          </cell>
          <cell r="L50">
            <v>0</v>
          </cell>
          <cell r="M50">
            <v>0</v>
          </cell>
          <cell r="N50">
            <v>0</v>
          </cell>
          <cell r="O50">
            <v>189720432.44</v>
          </cell>
          <cell r="P50">
            <v>278314.40389895224</v>
          </cell>
        </row>
        <row r="51">
          <cell r="C51">
            <v>32709837.440000001</v>
          </cell>
          <cell r="D51">
            <v>30868344.150000006</v>
          </cell>
          <cell r="E51">
            <v>34974208.43</v>
          </cell>
          <cell r="F51">
            <v>32499985.420000006</v>
          </cell>
          <cell r="G51">
            <v>32019731.450000003</v>
          </cell>
          <cell r="H51">
            <v>27032246.010000002</v>
          </cell>
          <cell r="I51">
            <v>31515470.420000002</v>
          </cell>
          <cell r="J51">
            <v>29613970.680000003</v>
          </cell>
          <cell r="K51">
            <v>0</v>
          </cell>
          <cell r="L51">
            <v>0</v>
          </cell>
          <cell r="M51">
            <v>0</v>
          </cell>
          <cell r="N51">
            <v>0</v>
          </cell>
          <cell r="O51">
            <v>251233794</v>
          </cell>
          <cell r="P51">
            <v>369166.15775741148</v>
          </cell>
        </row>
        <row r="52">
          <cell r="C52">
            <v>119358413.44</v>
          </cell>
          <cell r="D52">
            <v>102820090.80000001</v>
          </cell>
          <cell r="E52">
            <v>123040977.92000002</v>
          </cell>
          <cell r="F52">
            <v>110233235.28000002</v>
          </cell>
          <cell r="G52">
            <v>123741822.05000001</v>
          </cell>
          <cell r="H52">
            <v>117873284.76000001</v>
          </cell>
          <cell r="I52">
            <v>134622062.82000002</v>
          </cell>
          <cell r="J52">
            <v>123302304.44000001</v>
          </cell>
          <cell r="K52">
            <v>0</v>
          </cell>
          <cell r="L52">
            <v>0</v>
          </cell>
          <cell r="M52">
            <v>0</v>
          </cell>
          <cell r="N52">
            <v>0</v>
          </cell>
          <cell r="O52">
            <v>954992191.51000011</v>
          </cell>
          <cell r="P52">
            <v>1400448.815791582</v>
          </cell>
        </row>
        <row r="53">
          <cell r="C53">
            <v>1500330247.5700002</v>
          </cell>
          <cell r="D53">
            <v>1482755788.5000002</v>
          </cell>
          <cell r="E53">
            <v>1576912696.0300002</v>
          </cell>
          <cell r="F53">
            <v>1497598786.5999999</v>
          </cell>
          <cell r="G53">
            <v>1642442481.05</v>
          </cell>
          <cell r="H53">
            <v>1450362053.9100001</v>
          </cell>
          <cell r="I53">
            <v>1637654637.99</v>
          </cell>
          <cell r="J53">
            <v>1786040263.9100006</v>
          </cell>
          <cell r="K53">
            <v>0</v>
          </cell>
          <cell r="L53">
            <v>0</v>
          </cell>
          <cell r="M53">
            <v>0</v>
          </cell>
          <cell r="N53">
            <v>0</v>
          </cell>
          <cell r="O53">
            <v>12574096955.560001</v>
          </cell>
          <cell r="P53">
            <v>18438603.951702192</v>
          </cell>
        </row>
        <row r="54">
          <cell r="C54">
            <v>2215948.7306442563</v>
          </cell>
          <cell r="D54">
            <v>2259265.2575041908</v>
          </cell>
          <cell r="E54">
            <v>2361779.1397525766</v>
          </cell>
          <cell r="F54">
            <v>2243929.8570572371</v>
          </cell>
          <cell r="G54">
            <v>2373471.7934248555</v>
          </cell>
          <cell r="H54">
            <v>2094657.8673184966</v>
          </cell>
          <cell r="I54">
            <v>2387042.8796169432</v>
          </cell>
          <cell r="J54">
            <v>2502508.426383635</v>
          </cell>
          <cell r="K54">
            <v>0</v>
          </cell>
          <cell r="L54">
            <v>0</v>
          </cell>
          <cell r="M54">
            <v>0</v>
          </cell>
          <cell r="N54">
            <v>0</v>
          </cell>
          <cell r="O54">
            <v>18438603.951702192</v>
          </cell>
        </row>
        <row r="55">
          <cell r="C55">
            <v>677.06</v>
          </cell>
          <cell r="D55">
            <v>656.3</v>
          </cell>
          <cell r="E55">
            <v>667.68</v>
          </cell>
          <cell r="F55">
            <v>667.4</v>
          </cell>
          <cell r="G55">
            <v>692</v>
          </cell>
          <cell r="H55">
            <v>692.41</v>
          </cell>
          <cell r="I55">
            <v>686.06</v>
          </cell>
          <cell r="J55">
            <v>713.7</v>
          </cell>
          <cell r="K55">
            <v>718.44</v>
          </cell>
          <cell r="L55">
            <v>1</v>
          </cell>
          <cell r="M55">
            <v>1</v>
          </cell>
          <cell r="N55">
            <v>1</v>
          </cell>
        </row>
        <row r="60">
          <cell r="C60">
            <v>23998.696319018403</v>
          </cell>
          <cell r="D60">
            <v>25247.189822089309</v>
          </cell>
          <cell r="E60">
            <v>26473.946254691837</v>
          </cell>
          <cell r="F60">
            <v>28758.223150762282</v>
          </cell>
          <cell r="G60">
            <v>32476.906119798714</v>
          </cell>
          <cell r="H60">
            <v>31649.376822036247</v>
          </cell>
          <cell r="I60">
            <v>28320.973405309032</v>
          </cell>
          <cell r="J60">
            <v>29462.088721536475</v>
          </cell>
          <cell r="K60" t="str">
            <v/>
          </cell>
          <cell r="L60" t="str">
            <v/>
          </cell>
          <cell r="M60" t="str">
            <v/>
          </cell>
          <cell r="N60" t="str">
            <v/>
          </cell>
          <cell r="O60">
            <v>28218.686839257472</v>
          </cell>
          <cell r="P60">
            <v>41.327414958273593</v>
          </cell>
        </row>
        <row r="61">
          <cell r="C61">
            <v>54595.643947036573</v>
          </cell>
          <cell r="D61">
            <v>66117.119594157019</v>
          </cell>
          <cell r="E61">
            <v>59922.446844509614</v>
          </cell>
          <cell r="F61">
            <v>57901.516299109928</v>
          </cell>
          <cell r="G61">
            <v>51158.152399776998</v>
          </cell>
          <cell r="H61">
            <v>65602.040233270498</v>
          </cell>
          <cell r="I61">
            <v>54314.422966354345</v>
          </cell>
          <cell r="J61">
            <v>54858.473292310875</v>
          </cell>
          <cell r="K61" t="str">
            <v/>
          </cell>
          <cell r="L61" t="str">
            <v/>
          </cell>
          <cell r="M61" t="str">
            <v/>
          </cell>
          <cell r="N61" t="str">
            <v/>
          </cell>
          <cell r="O61">
            <v>57680.131404645712</v>
          </cell>
          <cell r="P61">
            <v>84.605760506467604</v>
          </cell>
        </row>
        <row r="62">
          <cell r="C62">
            <v>57454.080638218496</v>
          </cell>
          <cell r="D62">
            <v>50210.085826013368</v>
          </cell>
          <cell r="E62">
            <v>56493.946574431291</v>
          </cell>
          <cell r="F62">
            <v>55661.357158351413</v>
          </cell>
          <cell r="G62">
            <v>48710.388425454468</v>
          </cell>
          <cell r="H62">
            <v>53284.55645771345</v>
          </cell>
          <cell r="I62">
            <v>52690.241507860592</v>
          </cell>
          <cell r="J62">
            <v>45509.400012902952</v>
          </cell>
          <cell r="K62" t="str">
            <v/>
          </cell>
          <cell r="L62" t="str">
            <v/>
          </cell>
          <cell r="M62" t="str">
            <v/>
          </cell>
          <cell r="N62" t="str">
            <v/>
          </cell>
          <cell r="O62">
            <v>52183.476861910414</v>
          </cell>
          <cell r="P62">
            <v>76.522134236484831</v>
          </cell>
        </row>
        <row r="63">
          <cell r="C63">
            <v>51832.409615492877</v>
          </cell>
          <cell r="D63">
            <v>47868.294387433358</v>
          </cell>
          <cell r="E63">
            <v>45724.618044170122</v>
          </cell>
          <cell r="F63">
            <v>49511.423858900074</v>
          </cell>
          <cell r="G63">
            <v>50745.191771236648</v>
          </cell>
          <cell r="H63">
            <v>47195.738452804871</v>
          </cell>
          <cell r="I63">
            <v>53011.128095464388</v>
          </cell>
          <cell r="J63">
            <v>47910.544719101126</v>
          </cell>
          <cell r="K63" t="str">
            <v/>
          </cell>
          <cell r="L63" t="str">
            <v/>
          </cell>
          <cell r="M63" t="str">
            <v/>
          </cell>
          <cell r="N63" t="str">
            <v/>
          </cell>
          <cell r="O63">
            <v>49170.570596557569</v>
          </cell>
          <cell r="P63">
            <v>72.081809913491725</v>
          </cell>
        </row>
        <row r="64">
          <cell r="C64">
            <v>25878.393538173706</v>
          </cell>
          <cell r="D64">
            <v>18574.17393715342</v>
          </cell>
          <cell r="E64">
            <v>30650.773427378725</v>
          </cell>
          <cell r="F64">
            <v>27783.32432971858</v>
          </cell>
          <cell r="G64">
            <v>25861.483828143857</v>
          </cell>
          <cell r="H64">
            <v>30284.155177449979</v>
          </cell>
          <cell r="I64">
            <v>28690.215454967194</v>
          </cell>
          <cell r="J64">
            <v>28519.989267969526</v>
          </cell>
          <cell r="K64" t="str">
            <v/>
          </cell>
          <cell r="L64" t="str">
            <v/>
          </cell>
          <cell r="M64" t="str">
            <v/>
          </cell>
          <cell r="N64" t="str">
            <v/>
          </cell>
          <cell r="O64">
            <v>26872.081655537146</v>
          </cell>
          <cell r="P64">
            <v>39.384532363661194</v>
          </cell>
        </row>
        <row r="65">
          <cell r="C65">
            <v>40067.803463008771</v>
          </cell>
          <cell r="D65">
            <v>36583.148935337405</v>
          </cell>
          <cell r="E65">
            <v>39589.011971033055</v>
          </cell>
          <cell r="F65">
            <v>40521.693196334352</v>
          </cell>
          <cell r="G65">
            <v>42161.492001189414</v>
          </cell>
          <cell r="H65">
            <v>45351.930897481376</v>
          </cell>
          <cell r="I65">
            <v>36713.125105932202</v>
          </cell>
          <cell r="J65">
            <v>40075.232757678437</v>
          </cell>
          <cell r="K65" t="str">
            <v/>
          </cell>
          <cell r="L65" t="str">
            <v/>
          </cell>
          <cell r="M65" t="str">
            <v/>
          </cell>
          <cell r="N65" t="str">
            <v/>
          </cell>
          <cell r="O65">
            <v>39781.843385762935</v>
          </cell>
          <cell r="P65">
            <v>58.519146915669857</v>
          </cell>
        </row>
        <row r="66">
          <cell r="C66">
            <v>102646.41464095142</v>
          </cell>
          <cell r="D66">
            <v>105391.4214225264</v>
          </cell>
          <cell r="E66">
            <v>90229.228731812749</v>
          </cell>
          <cell r="F66">
            <v>126497.46330460298</v>
          </cell>
          <cell r="G66">
            <v>122173.21065042834</v>
          </cell>
          <cell r="H66">
            <v>147702.82697227408</v>
          </cell>
          <cell r="I66">
            <v>95816.449692836773</v>
          </cell>
          <cell r="J66">
            <v>80677.653374951231</v>
          </cell>
          <cell r="K66" t="str">
            <v/>
          </cell>
          <cell r="L66" t="str">
            <v/>
          </cell>
          <cell r="M66" t="str">
            <v/>
          </cell>
          <cell r="N66" t="str">
            <v/>
          </cell>
          <cell r="O66">
            <v>107548.01136121765</v>
          </cell>
          <cell r="P66">
            <v>157.6280939139377</v>
          </cell>
        </row>
        <row r="67">
          <cell r="C67">
            <v>103501.08122273342</v>
          </cell>
          <cell r="D67">
            <v>102001.51411637438</v>
          </cell>
          <cell r="E67">
            <v>94940.652322423106</v>
          </cell>
          <cell r="F67">
            <v>96409.753512204741</v>
          </cell>
          <cell r="G67">
            <v>95991.36135985711</v>
          </cell>
          <cell r="H67">
            <v>105798.69022342394</v>
          </cell>
          <cell r="I67">
            <v>107724.52417948098</v>
          </cell>
          <cell r="J67">
            <v>104125.95602250546</v>
          </cell>
          <cell r="K67" t="str">
            <v/>
          </cell>
          <cell r="L67" t="str">
            <v/>
          </cell>
          <cell r="M67" t="str">
            <v/>
          </cell>
          <cell r="N67" t="str">
            <v/>
          </cell>
          <cell r="O67">
            <v>101245.49695573162</v>
          </cell>
          <cell r="P67">
            <v>148.39508950697351</v>
          </cell>
        </row>
        <row r="68">
          <cell r="C68">
            <v>72230.539271255067</v>
          </cell>
          <cell r="D68">
            <v>59431.340528186898</v>
          </cell>
          <cell r="E68">
            <v>63314.793564356434</v>
          </cell>
          <cell r="F68">
            <v>64271.332045817791</v>
          </cell>
          <cell r="G68">
            <v>88863.421581870032</v>
          </cell>
          <cell r="H68">
            <v>85157.745296671492</v>
          </cell>
          <cell r="I68">
            <v>80058.188140882747</v>
          </cell>
          <cell r="J68">
            <v>74413.412589373329</v>
          </cell>
          <cell r="K68" t="str">
            <v/>
          </cell>
          <cell r="L68" t="str">
            <v/>
          </cell>
          <cell r="M68" t="str">
            <v/>
          </cell>
          <cell r="N68" t="str">
            <v/>
          </cell>
          <cell r="O68">
            <v>72696.68580998994</v>
          </cell>
          <cell r="P68">
            <v>106.60561457536686</v>
          </cell>
        </row>
        <row r="69">
          <cell r="C69">
            <v>56446.738947753016</v>
          </cell>
          <cell r="D69">
            <v>61836.162444502479</v>
          </cell>
          <cell r="E69">
            <v>59599.616651365621</v>
          </cell>
          <cell r="F69">
            <v>54293.856471127932</v>
          </cell>
          <cell r="G69">
            <v>58649.117911441572</v>
          </cell>
          <cell r="H69">
            <v>53690.826862170084</v>
          </cell>
          <cell r="I69">
            <v>52983.604325360888</v>
          </cell>
          <cell r="J69">
            <v>52147.428798474255</v>
          </cell>
          <cell r="K69" t="str">
            <v/>
          </cell>
          <cell r="L69" t="str">
            <v/>
          </cell>
          <cell r="M69" t="str">
            <v/>
          </cell>
          <cell r="N69" t="str">
            <v/>
          </cell>
          <cell r="O69">
            <v>56062.635574121123</v>
          </cell>
          <cell r="P69">
            <v>82.289536868390485</v>
          </cell>
        </row>
        <row r="70">
          <cell r="C70" t="str">
            <v/>
          </cell>
          <cell r="D70" t="str">
            <v/>
          </cell>
          <cell r="E70" t="str">
            <v/>
          </cell>
          <cell r="F70" t="str">
            <v/>
          </cell>
          <cell r="G70" t="str">
            <v/>
          </cell>
          <cell r="H70" t="str">
            <v/>
          </cell>
          <cell r="I70">
            <v>17184.740506329115</v>
          </cell>
          <cell r="J70">
            <v>24122.842376885335</v>
          </cell>
          <cell r="K70" t="str">
            <v/>
          </cell>
          <cell r="L70" t="str">
            <v/>
          </cell>
          <cell r="M70" t="str">
            <v/>
          </cell>
          <cell r="N70" t="str">
            <v/>
          </cell>
          <cell r="O70">
            <v>23440.331585673561</v>
          </cell>
          <cell r="P70">
            <v>32.938822980484751</v>
          </cell>
        </row>
        <row r="71">
          <cell r="C71">
            <v>53917.998480770184</v>
          </cell>
          <cell r="D71">
            <v>50496.884016475786</v>
          </cell>
          <cell r="E71">
            <v>52500.89814277878</v>
          </cell>
          <cell r="F71">
            <v>56360.173730343718</v>
          </cell>
          <cell r="G71">
            <v>55447.772741009365</v>
          </cell>
          <cell r="H71">
            <v>59185.124132813951</v>
          </cell>
          <cell r="I71">
            <v>54560.026664524936</v>
          </cell>
          <cell r="J71">
            <v>53263.181550776353</v>
          </cell>
          <cell r="K71" t="str">
            <v/>
          </cell>
          <cell r="L71" t="str">
            <v/>
          </cell>
          <cell r="M71" t="str">
            <v/>
          </cell>
          <cell r="N71" t="str">
            <v/>
          </cell>
          <cell r="O71">
            <v>54397.993336870553</v>
          </cell>
          <cell r="P71">
            <v>79.832557588708269</v>
          </cell>
        </row>
        <row r="72">
          <cell r="C72">
            <v>41061.814909556</v>
          </cell>
          <cell r="D72">
            <v>35216.132339897107</v>
          </cell>
          <cell r="E72">
            <v>37809.642450649117</v>
          </cell>
          <cell r="F72">
            <v>42697.501737905121</v>
          </cell>
          <cell r="G72">
            <v>35895.824828085417</v>
          </cell>
          <cell r="H72">
            <v>38958.567432671312</v>
          </cell>
          <cell r="I72">
            <v>41735.115563091204</v>
          </cell>
          <cell r="J72">
            <v>37272.822604377412</v>
          </cell>
          <cell r="K72" t="str">
            <v/>
          </cell>
          <cell r="L72" t="str">
            <v/>
          </cell>
          <cell r="M72" t="str">
            <v/>
          </cell>
          <cell r="N72" t="str">
            <v/>
          </cell>
          <cell r="O72">
            <v>38804.801105226805</v>
          </cell>
          <cell r="P72">
            <v>56.995657312581407</v>
          </cell>
        </row>
        <row r="73">
          <cell r="C73">
            <v>46652.046347478528</v>
          </cell>
          <cell r="D73">
            <v>48252.475872719857</v>
          </cell>
          <cell r="E73">
            <v>53325.797265780071</v>
          </cell>
          <cell r="F73">
            <v>55678.931690743862</v>
          </cell>
          <cell r="G73">
            <v>52042.719989748846</v>
          </cell>
          <cell r="H73">
            <v>57046.769726579747</v>
          </cell>
          <cell r="I73">
            <v>50996.635108958835</v>
          </cell>
          <cell r="J73">
            <v>52028.142046659596</v>
          </cell>
          <cell r="K73" t="str">
            <v/>
          </cell>
          <cell r="L73" t="str">
            <v/>
          </cell>
          <cell r="M73" t="str">
            <v/>
          </cell>
          <cell r="N73" t="str">
            <v/>
          </cell>
          <cell r="O73">
            <v>52021.305140668526</v>
          </cell>
          <cell r="P73">
            <v>76.328310794538581</v>
          </cell>
        </row>
        <row r="74">
          <cell r="C74">
            <v>49706.038292161218</v>
          </cell>
          <cell r="D74">
            <v>40289.377183638688</v>
          </cell>
          <cell r="E74">
            <v>49092.456908235668</v>
          </cell>
          <cell r="F74">
            <v>48746.036678141871</v>
          </cell>
          <cell r="G74">
            <v>53050.337619350736</v>
          </cell>
          <cell r="H74">
            <v>50428.43259344672</v>
          </cell>
          <cell r="I74">
            <v>46448.284676195799</v>
          </cell>
          <cell r="J74">
            <v>49708.784290389762</v>
          </cell>
          <cell r="K74" t="str">
            <v/>
          </cell>
          <cell r="L74" t="str">
            <v/>
          </cell>
          <cell r="M74" t="str">
            <v/>
          </cell>
          <cell r="N74" t="str">
            <v/>
          </cell>
          <cell r="O74">
            <v>48203.378909357663</v>
          </cell>
          <cell r="P74">
            <v>70.769652563135338</v>
          </cell>
        </row>
        <row r="75">
          <cell r="C75">
            <v>53653.418733509236</v>
          </cell>
          <cell r="D75">
            <v>54960.560670035302</v>
          </cell>
          <cell r="E75">
            <v>60173.570176053865</v>
          </cell>
          <cell r="F75">
            <v>56992.180252271799</v>
          </cell>
          <cell r="G75">
            <v>49752.476686226262</v>
          </cell>
          <cell r="H75">
            <v>67945.791255492324</v>
          </cell>
          <cell r="I75">
            <v>60241.940604069256</v>
          </cell>
          <cell r="J75">
            <v>48717.152275876775</v>
          </cell>
          <cell r="K75" t="str">
            <v/>
          </cell>
          <cell r="L75" t="str">
            <v/>
          </cell>
          <cell r="M75" t="str">
            <v/>
          </cell>
          <cell r="N75" t="str">
            <v/>
          </cell>
          <cell r="O75">
            <v>56169.697502643779</v>
          </cell>
          <cell r="P75">
            <v>82.384055714783045</v>
          </cell>
        </row>
        <row r="76">
          <cell r="C76">
            <v>52723.659481544099</v>
          </cell>
          <cell r="D76">
            <v>52401.540100882725</v>
          </cell>
          <cell r="E76">
            <v>54955.955843754826</v>
          </cell>
          <cell r="F76">
            <v>54582.334214002643</v>
          </cell>
          <cell r="G76">
            <v>64456.485807504076</v>
          </cell>
          <cell r="H76">
            <v>57056.752985440864</v>
          </cell>
          <cell r="I76">
            <v>53331.410167686983</v>
          </cell>
          <cell r="J76">
            <v>45950.328869400335</v>
          </cell>
          <cell r="K76" t="str">
            <v/>
          </cell>
          <cell r="L76" t="str">
            <v/>
          </cell>
          <cell r="M76" t="str">
            <v/>
          </cell>
          <cell r="N76" t="str">
            <v/>
          </cell>
          <cell r="O76">
            <v>53960.907705000362</v>
          </cell>
          <cell r="P76">
            <v>79.208912557255701</v>
          </cell>
        </row>
        <row r="77">
          <cell r="C77">
            <v>50953.09561258278</v>
          </cell>
          <cell r="D77">
            <v>45050.442217110307</v>
          </cell>
          <cell r="E77">
            <v>44809.113713345592</v>
          </cell>
          <cell r="F77">
            <v>57105.592064153301</v>
          </cell>
          <cell r="G77">
            <v>40500.569319026879</v>
          </cell>
          <cell r="H77">
            <v>61810.794143632462</v>
          </cell>
          <cell r="I77">
            <v>54262.87279459813</v>
          </cell>
          <cell r="J77">
            <v>51664.071627260084</v>
          </cell>
          <cell r="K77" t="str">
            <v/>
          </cell>
          <cell r="L77" t="str">
            <v/>
          </cell>
          <cell r="M77" t="str">
            <v/>
          </cell>
          <cell r="N77" t="str">
            <v/>
          </cell>
          <cell r="O77">
            <v>50491.035533475915</v>
          </cell>
          <cell r="P77">
            <v>74.152939603199428</v>
          </cell>
        </row>
        <row r="78">
          <cell r="C78">
            <v>46064.881181941921</v>
          </cell>
          <cell r="D78">
            <v>47912.633517495393</v>
          </cell>
          <cell r="E78">
            <v>46251.236383142605</v>
          </cell>
          <cell r="F78">
            <v>53095.632584131665</v>
          </cell>
          <cell r="G78">
            <v>46934.30073947824</v>
          </cell>
          <cell r="H78">
            <v>47584.780681949749</v>
          </cell>
          <cell r="I78">
            <v>43566.011294681557</v>
          </cell>
          <cell r="J78">
            <v>47974.370448725087</v>
          </cell>
          <cell r="K78" t="str">
            <v/>
          </cell>
          <cell r="L78" t="str">
            <v/>
          </cell>
          <cell r="M78" t="str">
            <v/>
          </cell>
          <cell r="N78" t="str">
            <v/>
          </cell>
          <cell r="O78">
            <v>47300.029847183279</v>
          </cell>
          <cell r="P78">
            <v>69.390110864455508</v>
          </cell>
        </row>
        <row r="79">
          <cell r="C79">
            <v>60357.064699154231</v>
          </cell>
          <cell r="D79">
            <v>58069.091929488495</v>
          </cell>
          <cell r="E79">
            <v>59310.371012228126</v>
          </cell>
          <cell r="F79">
            <v>63126.809162410158</v>
          </cell>
          <cell r="G79">
            <v>62244.527894506842</v>
          </cell>
          <cell r="H79">
            <v>67978.708882526887</v>
          </cell>
          <cell r="I79">
            <v>61257.632860295642</v>
          </cell>
          <cell r="J79">
            <v>57329.620840147516</v>
          </cell>
          <cell r="K79" t="str">
            <v/>
          </cell>
          <cell r="L79" t="str">
            <v/>
          </cell>
          <cell r="M79" t="str">
            <v/>
          </cell>
          <cell r="N79" t="str">
            <v/>
          </cell>
          <cell r="O79">
            <v>61098.530262883738</v>
          </cell>
          <cell r="P79">
            <v>89.598890231030907</v>
          </cell>
        </row>
        <row r="80">
          <cell r="C80">
            <v>89.145813811411443</v>
          </cell>
          <cell r="D80">
            <v>88.47949402634238</v>
          </cell>
          <cell r="E80">
            <v>88.830534106500309</v>
          </cell>
          <cell r="F80">
            <v>94.5861689577617</v>
          </cell>
          <cell r="G80">
            <v>89.948739731946304</v>
          </cell>
          <cell r="H80">
            <v>98.176960012892494</v>
          </cell>
          <cell r="I80">
            <v>89.289031367949804</v>
          </cell>
          <cell r="J80">
            <v>80.327337593032809</v>
          </cell>
          <cell r="K80" t="str">
            <v/>
          </cell>
          <cell r="L80" t="str">
            <v/>
          </cell>
          <cell r="M80" t="str">
            <v/>
          </cell>
          <cell r="N80" t="str">
            <v/>
          </cell>
          <cell r="O80">
            <v>89.598890231030907</v>
          </cell>
          <cell r="P80" t="str">
            <v/>
          </cell>
        </row>
        <row r="81">
          <cell r="C81">
            <v>677.06</v>
          </cell>
          <cell r="D81">
            <v>656.3</v>
          </cell>
          <cell r="E81">
            <v>667.68</v>
          </cell>
          <cell r="F81">
            <v>667.4</v>
          </cell>
          <cell r="G81">
            <v>692</v>
          </cell>
          <cell r="H81">
            <v>692.41</v>
          </cell>
          <cell r="I81">
            <v>686.06</v>
          </cell>
          <cell r="J81">
            <v>713.7</v>
          </cell>
          <cell r="K81">
            <v>718.44</v>
          </cell>
          <cell r="L81">
            <v>1</v>
          </cell>
          <cell r="M81">
            <v>1</v>
          </cell>
          <cell r="N81">
            <v>1</v>
          </cell>
        </row>
      </sheetData>
      <sheetData sheetId="9">
        <row r="11">
          <cell r="C11">
            <v>7842225765</v>
          </cell>
          <cell r="D11">
            <v>7109186025</v>
          </cell>
          <cell r="E11">
            <v>7406349505</v>
          </cell>
          <cell r="F11">
            <v>7901616575</v>
          </cell>
          <cell r="G11">
            <v>8958323735</v>
          </cell>
          <cell r="H11">
            <v>8846179635</v>
          </cell>
          <cell r="I11">
            <v>8962751005</v>
          </cell>
          <cell r="J11">
            <v>9302904255</v>
          </cell>
          <cell r="K11">
            <v>0</v>
          </cell>
          <cell r="L11">
            <v>0</v>
          </cell>
          <cell r="M11">
            <v>0</v>
          </cell>
          <cell r="N11">
            <v>0</v>
          </cell>
          <cell r="O11">
            <v>66329536500</v>
          </cell>
          <cell r="P11">
            <v>97167376.441418737</v>
          </cell>
        </row>
        <row r="12">
          <cell r="C12">
            <v>11416712182</v>
          </cell>
          <cell r="D12">
            <v>10054267839</v>
          </cell>
          <cell r="E12">
            <v>12725304924</v>
          </cell>
          <cell r="F12">
            <v>12270291408</v>
          </cell>
          <cell r="G12">
            <v>13154630749</v>
          </cell>
          <cell r="H12">
            <v>13001682099</v>
          </cell>
          <cell r="I12">
            <v>13465043293</v>
          </cell>
          <cell r="J12">
            <v>13198103756</v>
          </cell>
          <cell r="K12">
            <v>0</v>
          </cell>
          <cell r="L12">
            <v>0</v>
          </cell>
          <cell r="M12">
            <v>0</v>
          </cell>
          <cell r="N12">
            <v>0</v>
          </cell>
          <cell r="O12">
            <v>99286036250</v>
          </cell>
          <cell r="P12">
            <v>145532159.85207316</v>
          </cell>
        </row>
        <row r="13">
          <cell r="C13">
            <v>23015383375</v>
          </cell>
          <cell r="D13">
            <v>20937846690</v>
          </cell>
          <cell r="E13">
            <v>25125516580</v>
          </cell>
          <cell r="F13">
            <v>24805688585</v>
          </cell>
          <cell r="G13">
            <v>26284766435</v>
          </cell>
          <cell r="H13">
            <v>24277479070</v>
          </cell>
          <cell r="I13">
            <v>25428281660</v>
          </cell>
          <cell r="J13">
            <v>27537605965</v>
          </cell>
          <cell r="K13">
            <v>0</v>
          </cell>
          <cell r="L13">
            <v>0</v>
          </cell>
          <cell r="M13">
            <v>0</v>
          </cell>
          <cell r="N13">
            <v>0</v>
          </cell>
          <cell r="O13">
            <v>197412568360</v>
          </cell>
          <cell r="P13">
            <v>289389272.42532039</v>
          </cell>
        </row>
        <row r="14">
          <cell r="C14">
            <v>12180966115</v>
          </cell>
          <cell r="D14">
            <v>11094291470</v>
          </cell>
          <cell r="E14">
            <v>13021963235</v>
          </cell>
          <cell r="F14">
            <v>12869079365</v>
          </cell>
          <cell r="G14">
            <v>13761604010</v>
          </cell>
          <cell r="H14">
            <v>12657692040</v>
          </cell>
          <cell r="I14">
            <v>12451742055</v>
          </cell>
          <cell r="J14">
            <v>12440373550</v>
          </cell>
          <cell r="K14">
            <v>0</v>
          </cell>
          <cell r="L14">
            <v>0</v>
          </cell>
          <cell r="M14">
            <v>0</v>
          </cell>
          <cell r="N14">
            <v>0</v>
          </cell>
          <cell r="O14">
            <v>100477711840</v>
          </cell>
          <cell r="P14">
            <v>147428776.00662962</v>
          </cell>
        </row>
        <row r="15">
          <cell r="C15">
            <v>5198577354</v>
          </cell>
          <cell r="D15">
            <v>5589097831</v>
          </cell>
          <cell r="E15">
            <v>6275135908</v>
          </cell>
          <cell r="F15">
            <v>5890066356</v>
          </cell>
          <cell r="G15">
            <v>6705658112</v>
          </cell>
          <cell r="H15">
            <v>5951748635</v>
          </cell>
          <cell r="I15">
            <v>6601198681</v>
          </cell>
          <cell r="J15">
            <v>6526255904</v>
          </cell>
          <cell r="K15">
            <v>0</v>
          </cell>
          <cell r="L15">
            <v>0</v>
          </cell>
          <cell r="M15">
            <v>0</v>
          </cell>
          <cell r="N15">
            <v>0</v>
          </cell>
          <cell r="O15">
            <v>48737738781</v>
          </cell>
          <cell r="P15">
            <v>71470155.969988391</v>
          </cell>
        </row>
        <row r="16">
          <cell r="C16">
            <v>12331583877</v>
          </cell>
          <cell r="D16">
            <v>12318406491</v>
          </cell>
          <cell r="E16">
            <v>11948468767</v>
          </cell>
          <cell r="F16">
            <v>10403630206</v>
          </cell>
          <cell r="G16">
            <v>10855234070</v>
          </cell>
          <cell r="H16">
            <v>9625374257</v>
          </cell>
          <cell r="I16">
            <v>10118611137</v>
          </cell>
          <cell r="J16">
            <v>9416917855</v>
          </cell>
          <cell r="K16">
            <v>0</v>
          </cell>
          <cell r="L16">
            <v>0</v>
          </cell>
          <cell r="M16">
            <v>0</v>
          </cell>
          <cell r="N16">
            <v>0</v>
          </cell>
          <cell r="O16">
            <v>87018226660</v>
          </cell>
          <cell r="P16">
            <v>127998098.72698855</v>
          </cell>
        </row>
        <row r="17">
          <cell r="C17">
            <v>34711072822</v>
          </cell>
          <cell r="D17">
            <v>31881453150</v>
          </cell>
          <cell r="E17">
            <v>40648660904</v>
          </cell>
          <cell r="F17">
            <v>40242124770</v>
          </cell>
          <cell r="G17">
            <v>41312179990</v>
          </cell>
          <cell r="H17">
            <v>37175046458</v>
          </cell>
          <cell r="I17">
            <v>40159566910</v>
          </cell>
          <cell r="J17">
            <v>39719177228</v>
          </cell>
          <cell r="K17">
            <v>0</v>
          </cell>
          <cell r="L17">
            <v>0</v>
          </cell>
          <cell r="M17">
            <v>0</v>
          </cell>
          <cell r="N17">
            <v>0</v>
          </cell>
          <cell r="O17">
            <v>305849282232</v>
          </cell>
          <cell r="P17">
            <v>448600269.06832635</v>
          </cell>
        </row>
        <row r="18">
          <cell r="C18">
            <v>98609107427</v>
          </cell>
          <cell r="D18">
            <v>86757306572</v>
          </cell>
          <cell r="E18">
            <v>105009705409</v>
          </cell>
          <cell r="F18">
            <v>102776361410</v>
          </cell>
          <cell r="G18">
            <v>113302094319</v>
          </cell>
          <cell r="H18">
            <v>100934550784</v>
          </cell>
          <cell r="I18">
            <v>101943631914</v>
          </cell>
          <cell r="J18">
            <v>104781102811</v>
          </cell>
          <cell r="K18">
            <v>0</v>
          </cell>
          <cell r="L18">
            <v>0</v>
          </cell>
          <cell r="M18">
            <v>0</v>
          </cell>
          <cell r="N18">
            <v>0</v>
          </cell>
          <cell r="O18">
            <v>814113860646</v>
          </cell>
          <cell r="P18">
            <v>1194016242.1695147</v>
          </cell>
        </row>
        <row r="19">
          <cell r="C19">
            <v>5591069040</v>
          </cell>
          <cell r="D19">
            <v>5328241280</v>
          </cell>
          <cell r="E19">
            <v>6366674190</v>
          </cell>
          <cell r="F19">
            <v>6718907445</v>
          </cell>
          <cell r="G19">
            <v>6458742315</v>
          </cell>
          <cell r="H19">
            <v>5866545875</v>
          </cell>
          <cell r="I19">
            <v>6156550115</v>
          </cell>
          <cell r="J19">
            <v>6705683700</v>
          </cell>
          <cell r="K19">
            <v>0</v>
          </cell>
          <cell r="L19">
            <v>0</v>
          </cell>
          <cell r="M19">
            <v>0</v>
          </cell>
          <cell r="N19">
            <v>0</v>
          </cell>
          <cell r="O19">
            <v>49192413960</v>
          </cell>
          <cell r="P19">
            <v>72154803.939785585</v>
          </cell>
        </row>
        <row r="20">
          <cell r="C20">
            <v>13285891980</v>
          </cell>
          <cell r="D20">
            <v>12426941045</v>
          </cell>
          <cell r="E20">
            <v>14013895120</v>
          </cell>
          <cell r="F20">
            <v>13325928735</v>
          </cell>
          <cell r="G20">
            <v>14399424385</v>
          </cell>
          <cell r="H20">
            <v>12835733560</v>
          </cell>
          <cell r="I20">
            <v>13642480895</v>
          </cell>
          <cell r="J20">
            <v>13419720950</v>
          </cell>
          <cell r="K20">
            <v>0</v>
          </cell>
          <cell r="L20">
            <v>0</v>
          </cell>
          <cell r="M20">
            <v>0</v>
          </cell>
          <cell r="N20">
            <v>0</v>
          </cell>
          <cell r="O20">
            <v>107350016670</v>
          </cell>
          <cell r="P20">
            <v>157548102.40109509</v>
          </cell>
        </row>
        <row r="21">
          <cell r="C21">
            <v>0</v>
          </cell>
          <cell r="D21">
            <v>0</v>
          </cell>
          <cell r="E21">
            <v>0</v>
          </cell>
          <cell r="F21">
            <v>0</v>
          </cell>
          <cell r="G21">
            <v>0</v>
          </cell>
          <cell r="H21">
            <v>0</v>
          </cell>
          <cell r="I21">
            <v>1019446335</v>
          </cell>
          <cell r="J21">
            <v>8837248596</v>
          </cell>
          <cell r="K21">
            <v>0</v>
          </cell>
          <cell r="L21">
            <v>0</v>
          </cell>
          <cell r="M21">
            <v>0</v>
          </cell>
          <cell r="N21">
            <v>0</v>
          </cell>
          <cell r="O21">
            <v>9856694931</v>
          </cell>
          <cell r="P21">
            <v>13868244.930387512</v>
          </cell>
        </row>
        <row r="22">
          <cell r="C22">
            <v>47996841784</v>
          </cell>
          <cell r="D22">
            <v>43521076373</v>
          </cell>
          <cell r="E22">
            <v>51737524492</v>
          </cell>
          <cell r="F22">
            <v>52037177756</v>
          </cell>
          <cell r="G22">
            <v>52371493766</v>
          </cell>
          <cell r="H22">
            <v>48010964732</v>
          </cell>
          <cell r="I22">
            <v>51224442456</v>
          </cell>
          <cell r="J22">
            <v>49008190434</v>
          </cell>
          <cell r="K22">
            <v>0</v>
          </cell>
          <cell r="L22">
            <v>0</v>
          </cell>
          <cell r="M22">
            <v>0</v>
          </cell>
          <cell r="N22">
            <v>0</v>
          </cell>
          <cell r="O22">
            <v>395907711793</v>
          </cell>
          <cell r="P22">
            <v>581014084.89972794</v>
          </cell>
        </row>
        <row r="23">
          <cell r="C23">
            <v>5010073075</v>
          </cell>
          <cell r="D23">
            <v>4847024140</v>
          </cell>
          <cell r="E23">
            <v>5499666777</v>
          </cell>
          <cell r="F23">
            <v>5747278711</v>
          </cell>
          <cell r="G23">
            <v>5233377044</v>
          </cell>
          <cell r="H23">
            <v>4903165506</v>
          </cell>
          <cell r="I23">
            <v>5031290019</v>
          </cell>
          <cell r="J23">
            <v>4734464470</v>
          </cell>
          <cell r="K23">
            <v>0</v>
          </cell>
          <cell r="L23">
            <v>0</v>
          </cell>
          <cell r="M23">
            <v>0</v>
          </cell>
          <cell r="N23">
            <v>0</v>
          </cell>
          <cell r="O23">
            <v>41006339742</v>
          </cell>
          <cell r="P23">
            <v>60244829.60851977</v>
          </cell>
        </row>
        <row r="24">
          <cell r="C24">
            <v>27940187235</v>
          </cell>
          <cell r="D24">
            <v>25528864540</v>
          </cell>
          <cell r="E24">
            <v>30257623035</v>
          </cell>
          <cell r="F24">
            <v>28263898720</v>
          </cell>
          <cell r="G24">
            <v>29254013720</v>
          </cell>
          <cell r="H24">
            <v>29070676885</v>
          </cell>
          <cell r="I24">
            <v>29704763330</v>
          </cell>
          <cell r="J24">
            <v>29188872585</v>
          </cell>
          <cell r="K24">
            <v>0</v>
          </cell>
          <cell r="L24">
            <v>0</v>
          </cell>
          <cell r="M24">
            <v>0</v>
          </cell>
          <cell r="N24">
            <v>0</v>
          </cell>
          <cell r="O24">
            <v>229208900050</v>
          </cell>
          <cell r="P24">
            <v>336286843.29358107</v>
          </cell>
        </row>
        <row r="25">
          <cell r="C25">
            <v>17509212480</v>
          </cell>
          <cell r="D25">
            <v>18101387225</v>
          </cell>
          <cell r="E25">
            <v>18954375375</v>
          </cell>
          <cell r="F25">
            <v>17730066830</v>
          </cell>
          <cell r="G25">
            <v>18561014175</v>
          </cell>
          <cell r="H25">
            <v>16427684890</v>
          </cell>
          <cell r="I25">
            <v>18092647615</v>
          </cell>
          <cell r="J25">
            <v>17608383350</v>
          </cell>
          <cell r="K25">
            <v>0</v>
          </cell>
          <cell r="L25">
            <v>0</v>
          </cell>
          <cell r="M25">
            <v>0</v>
          </cell>
          <cell r="N25">
            <v>0</v>
          </cell>
          <cell r="O25">
            <v>142984771940</v>
          </cell>
          <cell r="P25">
            <v>209987336.39328456</v>
          </cell>
        </row>
        <row r="26">
          <cell r="C26">
            <v>11921485715</v>
          </cell>
          <cell r="D26">
            <v>10657235120</v>
          </cell>
          <cell r="E26">
            <v>11218226196</v>
          </cell>
          <cell r="F26">
            <v>11296067422</v>
          </cell>
          <cell r="G26">
            <v>12099817705</v>
          </cell>
          <cell r="H26">
            <v>11778897941</v>
          </cell>
          <cell r="I26">
            <v>11592001333</v>
          </cell>
          <cell r="J26">
            <v>12261616171</v>
          </cell>
          <cell r="K26">
            <v>0</v>
          </cell>
          <cell r="L26">
            <v>0</v>
          </cell>
          <cell r="M26">
            <v>0</v>
          </cell>
          <cell r="N26">
            <v>0</v>
          </cell>
          <cell r="O26">
            <v>92825347603</v>
          </cell>
          <cell r="P26">
            <v>136146936.28301683</v>
          </cell>
        </row>
        <row r="27">
          <cell r="C27">
            <v>4123736340</v>
          </cell>
          <cell r="D27">
            <v>4263677610</v>
          </cell>
          <cell r="E27">
            <v>4032502765</v>
          </cell>
          <cell r="F27">
            <v>3882164630</v>
          </cell>
          <cell r="G27">
            <v>4351527430</v>
          </cell>
          <cell r="H27">
            <v>3804864700</v>
          </cell>
          <cell r="I27">
            <v>4518519435</v>
          </cell>
          <cell r="J27">
            <v>5095711581</v>
          </cell>
          <cell r="K27">
            <v>0</v>
          </cell>
          <cell r="L27">
            <v>0</v>
          </cell>
          <cell r="M27">
            <v>0</v>
          </cell>
          <cell r="N27">
            <v>0</v>
          </cell>
          <cell r="O27">
            <v>34072704491</v>
          </cell>
          <cell r="P27">
            <v>49953087.162524641</v>
          </cell>
        </row>
        <row r="28">
          <cell r="C28">
            <v>6487382060</v>
          </cell>
          <cell r="D28">
            <v>5450817090</v>
          </cell>
          <cell r="E28">
            <v>6890489135</v>
          </cell>
          <cell r="F28">
            <v>6607310535</v>
          </cell>
          <cell r="G28">
            <v>6983422265</v>
          </cell>
          <cell r="H28">
            <v>6811326320</v>
          </cell>
          <cell r="I28">
            <v>6553934085</v>
          </cell>
          <cell r="J28">
            <v>6441534745</v>
          </cell>
          <cell r="K28">
            <v>0</v>
          </cell>
          <cell r="L28">
            <v>0</v>
          </cell>
          <cell r="M28">
            <v>0</v>
          </cell>
          <cell r="N28">
            <v>0</v>
          </cell>
          <cell r="O28">
            <v>52226216235</v>
          </cell>
          <cell r="P28">
            <v>76614524.880102769</v>
          </cell>
        </row>
        <row r="29">
          <cell r="C29">
            <v>21940172960</v>
          </cell>
          <cell r="D29">
            <v>20154576235</v>
          </cell>
          <cell r="E29">
            <v>22499758230</v>
          </cell>
          <cell r="F29">
            <v>23042841925</v>
          </cell>
          <cell r="G29">
            <v>23685651450</v>
          </cell>
          <cell r="H29">
            <v>22739109895</v>
          </cell>
          <cell r="I29">
            <v>23609180280</v>
          </cell>
          <cell r="J29">
            <v>24478107715</v>
          </cell>
          <cell r="K29">
            <v>0</v>
          </cell>
          <cell r="L29">
            <v>0</v>
          </cell>
          <cell r="M29">
            <v>0</v>
          </cell>
          <cell r="N29">
            <v>0</v>
          </cell>
          <cell r="O29">
            <v>182149398690</v>
          </cell>
          <cell r="P29">
            <v>267117687.10489935</v>
          </cell>
        </row>
        <row r="30">
          <cell r="C30">
            <v>367111681586</v>
          </cell>
          <cell r="D30">
            <v>336021696726</v>
          </cell>
          <cell r="E30">
            <v>393631840547</v>
          </cell>
          <cell r="F30">
            <v>385810501384</v>
          </cell>
          <cell r="G30">
            <v>407732975675</v>
          </cell>
          <cell r="H30">
            <v>374718723282</v>
          </cell>
          <cell r="I30">
            <v>390276082553</v>
          </cell>
          <cell r="J30">
            <v>400701975621</v>
          </cell>
          <cell r="K30">
            <v>0</v>
          </cell>
          <cell r="L30">
            <v>0</v>
          </cell>
          <cell r="M30">
            <v>0</v>
          </cell>
          <cell r="N30">
            <v>0</v>
          </cell>
          <cell r="O30">
            <v>3056005477374</v>
          </cell>
          <cell r="P30">
            <v>4482538831.5571833</v>
          </cell>
        </row>
        <row r="31">
          <cell r="C31">
            <v>542214399.88479602</v>
          </cell>
          <cell r="D31">
            <v>511994052.60703951</v>
          </cell>
          <cell r="E31">
            <v>589551642.32416725</v>
          </cell>
          <cell r="F31">
            <v>578079864.22535217</v>
          </cell>
          <cell r="G31">
            <v>589209502.42052019</v>
          </cell>
          <cell r="H31">
            <v>541180403.63657367</v>
          </cell>
          <cell r="I31">
            <v>568865817.20694983</v>
          </cell>
          <cell r="J31">
            <v>561443149.25178647</v>
          </cell>
          <cell r="K31">
            <v>0</v>
          </cell>
          <cell r="L31">
            <v>0</v>
          </cell>
          <cell r="M31">
            <v>0</v>
          </cell>
          <cell r="N31">
            <v>0</v>
          </cell>
          <cell r="O31">
            <v>4482538831.5571852</v>
          </cell>
        </row>
        <row r="32">
          <cell r="C32">
            <v>677.06</v>
          </cell>
          <cell r="D32">
            <v>656.3</v>
          </cell>
          <cell r="E32">
            <v>667.68</v>
          </cell>
          <cell r="F32">
            <v>667.4</v>
          </cell>
          <cell r="G32">
            <v>692</v>
          </cell>
          <cell r="H32">
            <v>692.41</v>
          </cell>
          <cell r="I32">
            <v>686.06</v>
          </cell>
          <cell r="J32">
            <v>713.7</v>
          </cell>
          <cell r="K32">
            <v>718.44</v>
          </cell>
          <cell r="L32">
            <v>1</v>
          </cell>
          <cell r="M32">
            <v>1</v>
          </cell>
          <cell r="N32">
            <v>1</v>
          </cell>
        </row>
        <row r="37">
          <cell r="C37">
            <v>0.94235062359238264</v>
          </cell>
          <cell r="D37">
            <v>0.93891535803495874</v>
          </cell>
          <cell r="E37">
            <v>0.94257034066339274</v>
          </cell>
          <cell r="F37">
            <v>0.94306126123311673</v>
          </cell>
          <cell r="G37">
            <v>0.94156095297665643</v>
          </cell>
          <cell r="H37">
            <v>0.94359513636532655</v>
          </cell>
          <cell r="I37">
            <v>0.94386144446952647</v>
          </cell>
          <cell r="J37">
            <v>0.93798609905181707</v>
          </cell>
          <cell r="K37">
            <v>0</v>
          </cell>
          <cell r="L37">
            <v>0</v>
          </cell>
          <cell r="M37">
            <v>0</v>
          </cell>
          <cell r="N37">
            <v>0</v>
          </cell>
          <cell r="O37">
            <v>0.94174296009139158</v>
          </cell>
          <cell r="P37">
            <v>0.94207447210465434</v>
          </cell>
        </row>
        <row r="38">
          <cell r="C38">
            <v>0.92950359086139223</v>
          </cell>
          <cell r="D38">
            <v>0.91959289587809434</v>
          </cell>
          <cell r="E38">
            <v>0.92590901666946968</v>
          </cell>
          <cell r="F38">
            <v>0.92529218618211972</v>
          </cell>
          <cell r="G38">
            <v>0.93076308469781743</v>
          </cell>
          <cell r="H38">
            <v>0.92844494828314905</v>
          </cell>
          <cell r="I38">
            <v>0.9334178545518621</v>
          </cell>
          <cell r="J38">
            <v>0.93025350216833069</v>
          </cell>
          <cell r="K38">
            <v>0</v>
          </cell>
          <cell r="L38">
            <v>0</v>
          </cell>
          <cell r="M38">
            <v>0</v>
          </cell>
          <cell r="N38">
            <v>0</v>
          </cell>
          <cell r="O38">
            <v>0.92817757541408552</v>
          </cell>
          <cell r="P38">
            <v>0.92844598854044702</v>
          </cell>
        </row>
        <row r="39">
          <cell r="C39">
            <v>0.92293510739748863</v>
          </cell>
          <cell r="D39">
            <v>0.92636743482622186</v>
          </cell>
          <cell r="E39">
            <v>0.92560350645733869</v>
          </cell>
          <cell r="F39">
            <v>0.9267102525386316</v>
          </cell>
          <cell r="G39">
            <v>0.92459474152447418</v>
          </cell>
          <cell r="H39">
            <v>0.92525654188526085</v>
          </cell>
          <cell r="I39">
            <v>0.92854553676514529</v>
          </cell>
          <cell r="J39">
            <v>0.93300815211225285</v>
          </cell>
          <cell r="K39">
            <v>0</v>
          </cell>
          <cell r="L39">
            <v>0</v>
          </cell>
          <cell r="M39">
            <v>0</v>
          </cell>
          <cell r="N39">
            <v>0</v>
          </cell>
          <cell r="O39">
            <v>0.92674736878642372</v>
          </cell>
          <cell r="P39">
            <v>0.92624738962830144</v>
          </cell>
        </row>
        <row r="40">
          <cell r="C40">
            <v>0.93297358482964632</v>
          </cell>
          <cell r="D40">
            <v>0.93701194791126219</v>
          </cell>
          <cell r="E40">
            <v>0.93596286028832421</v>
          </cell>
          <cell r="F40">
            <v>0.93217913043774281</v>
          </cell>
          <cell r="G40">
            <v>0.92893121867993644</v>
          </cell>
          <cell r="H40">
            <v>0.93675534438109143</v>
          </cell>
          <cell r="I40">
            <v>0.93278811098853909</v>
          </cell>
          <cell r="J40">
            <v>0.9283886037328839</v>
          </cell>
          <cell r="K40">
            <v>0</v>
          </cell>
          <cell r="L40">
            <v>0</v>
          </cell>
          <cell r="M40">
            <v>0</v>
          </cell>
          <cell r="N40">
            <v>0</v>
          </cell>
          <cell r="O40">
            <v>0.93303723746502065</v>
          </cell>
          <cell r="P40">
            <v>0.93380035889939939</v>
          </cell>
        </row>
        <row r="41">
          <cell r="C41">
            <v>0.94862533212196964</v>
          </cell>
          <cell r="D41">
            <v>0.9588160826737907</v>
          </cell>
          <cell r="E41">
            <v>0.94534100121039166</v>
          </cell>
          <cell r="F41">
            <v>0.94364717170598889</v>
          </cell>
          <cell r="G41">
            <v>0.95575670500273779</v>
          </cell>
          <cell r="H41">
            <v>0.94286714008714179</v>
          </cell>
          <cell r="I41">
            <v>0.94876213740187532</v>
          </cell>
          <cell r="J41">
            <v>0.94865999848479121</v>
          </cell>
          <cell r="K41">
            <v>0</v>
          </cell>
          <cell r="L41">
            <v>0</v>
          </cell>
          <cell r="M41">
            <v>0</v>
          </cell>
          <cell r="N41">
            <v>0</v>
          </cell>
          <cell r="O41">
            <v>0.94907066137898755</v>
          </cell>
          <cell r="P41">
            <v>0.94833396730172181</v>
          </cell>
        </row>
        <row r="42">
          <cell r="C42">
            <v>0.93521465547584171</v>
          </cell>
          <cell r="D42">
            <v>0.93076228734429733</v>
          </cell>
          <cell r="E42">
            <v>0.93675088676741403</v>
          </cell>
          <cell r="F42">
            <v>0.93290557505615368</v>
          </cell>
          <cell r="G42">
            <v>0.94011377978512811</v>
          </cell>
          <cell r="H42">
            <v>0.94295911500784357</v>
          </cell>
          <cell r="I42">
            <v>0.93794614265746346</v>
          </cell>
          <cell r="J42">
            <v>0.93243804195847479</v>
          </cell>
          <cell r="K42">
            <v>0</v>
          </cell>
          <cell r="L42">
            <v>0</v>
          </cell>
          <cell r="M42">
            <v>0</v>
          </cell>
          <cell r="N42">
            <v>0</v>
          </cell>
          <cell r="O42">
            <v>0.93600417846069672</v>
          </cell>
          <cell r="P42">
            <v>0.93577642655045057</v>
          </cell>
        </row>
        <row r="43">
          <cell r="C43">
            <v>0.94110468848129913</v>
          </cell>
          <cell r="D43">
            <v>0.93999367121068633</v>
          </cell>
          <cell r="E43">
            <v>0.94287596069932267</v>
          </cell>
          <cell r="F43">
            <v>0.9408532252060805</v>
          </cell>
          <cell r="G43">
            <v>0.93333490412109332</v>
          </cell>
          <cell r="H43">
            <v>0.93760028352295977</v>
          </cell>
          <cell r="I43">
            <v>0.93585854048743278</v>
          </cell>
          <cell r="J43">
            <v>0.92966992735109433</v>
          </cell>
          <cell r="K43">
            <v>0</v>
          </cell>
          <cell r="L43">
            <v>0</v>
          </cell>
          <cell r="M43">
            <v>0</v>
          </cell>
          <cell r="N43">
            <v>0</v>
          </cell>
          <cell r="O43">
            <v>0.93754193400228503</v>
          </cell>
          <cell r="P43">
            <v>0.93844886620725043</v>
          </cell>
        </row>
        <row r="44">
          <cell r="C44">
            <v>0.95004950055301551</v>
          </cell>
          <cell r="D44">
            <v>0.94842952077717024</v>
          </cell>
          <cell r="E44">
            <v>0.95018838201071942</v>
          </cell>
          <cell r="F44">
            <v>0.95369212825103067</v>
          </cell>
          <cell r="G44">
            <v>0.95220513451628319</v>
          </cell>
          <cell r="H44">
            <v>0.94763130001626861</v>
          </cell>
          <cell r="I44">
            <v>0.94441930740921665</v>
          </cell>
          <cell r="J44">
            <v>0.9441319443682602</v>
          </cell>
          <cell r="K44">
            <v>0</v>
          </cell>
          <cell r="L44">
            <v>0</v>
          </cell>
          <cell r="M44">
            <v>0</v>
          </cell>
          <cell r="N44">
            <v>0</v>
          </cell>
          <cell r="O44">
            <v>0.94888819161489057</v>
          </cell>
          <cell r="P44">
            <v>0.94875436224997334</v>
          </cell>
        </row>
        <row r="45">
          <cell r="C45">
            <v>0.93027317437668411</v>
          </cell>
          <cell r="D45">
            <v>0.92940028083713211</v>
          </cell>
          <cell r="E45">
            <v>0.93314037764511393</v>
          </cell>
          <cell r="F45">
            <v>0.93888812067123217</v>
          </cell>
          <cell r="G45">
            <v>0.93089809807654478</v>
          </cell>
          <cell r="H45">
            <v>0.93074126127071322</v>
          </cell>
          <cell r="I45">
            <v>0.92929407056406299</v>
          </cell>
          <cell r="J45">
            <v>0.94207114600409803</v>
          </cell>
          <cell r="K45">
            <v>0</v>
          </cell>
          <cell r="L45">
            <v>0</v>
          </cell>
          <cell r="M45">
            <v>0</v>
          </cell>
          <cell r="N45">
            <v>0</v>
          </cell>
          <cell r="O45">
            <v>0.93334995827474532</v>
          </cell>
          <cell r="P45">
            <v>0.93340770679084228</v>
          </cell>
        </row>
        <row r="46">
          <cell r="C46">
            <v>0.93581528825586613</v>
          </cell>
          <cell r="D46">
            <v>0.93132264320643998</v>
          </cell>
          <cell r="E46">
            <v>0.93275412646302147</v>
          </cell>
          <cell r="F46">
            <v>0.93390262843845229</v>
          </cell>
          <cell r="G46">
            <v>0.9344964300112889</v>
          </cell>
          <cell r="H46">
            <v>0.93623164627296918</v>
          </cell>
          <cell r="I46">
            <v>0.93385449384571051</v>
          </cell>
          <cell r="J46">
            <v>0.93700497430984209</v>
          </cell>
          <cell r="K46">
            <v>0</v>
          </cell>
          <cell r="L46">
            <v>0</v>
          </cell>
          <cell r="M46">
            <v>0</v>
          </cell>
          <cell r="N46">
            <v>0</v>
          </cell>
          <cell r="O46">
            <v>0.93443058434133353</v>
          </cell>
          <cell r="P46">
            <v>0.93443126968603052</v>
          </cell>
        </row>
        <row r="47">
          <cell r="C47">
            <v>0</v>
          </cell>
          <cell r="D47">
            <v>0</v>
          </cell>
          <cell r="E47">
            <v>0</v>
          </cell>
          <cell r="F47">
            <v>0</v>
          </cell>
          <cell r="G47">
            <v>0</v>
          </cell>
          <cell r="H47">
            <v>0</v>
          </cell>
          <cell r="I47">
            <v>0.95733425143953266</v>
          </cell>
          <cell r="J47">
            <v>0.9423024426142329</v>
          </cell>
          <cell r="K47">
            <v>0</v>
          </cell>
          <cell r="L47">
            <v>0</v>
          </cell>
          <cell r="M47">
            <v>0</v>
          </cell>
          <cell r="N47">
            <v>0</v>
          </cell>
          <cell r="O47">
            <v>0.94385713437680097</v>
          </cell>
          <cell r="P47">
            <v>0.9423024426142329</v>
          </cell>
        </row>
        <row r="48">
          <cell r="C48">
            <v>0.9378289112765178</v>
          </cell>
          <cell r="D48">
            <v>0.93529489478006023</v>
          </cell>
          <cell r="E48">
            <v>0.93998430275727385</v>
          </cell>
          <cell r="F48">
            <v>0.93855145653760386</v>
          </cell>
          <cell r="G48">
            <v>0.93995616042478647</v>
          </cell>
          <cell r="H48">
            <v>0.93890576541477022</v>
          </cell>
          <cell r="I48">
            <v>0.93897012129150426</v>
          </cell>
          <cell r="J48">
            <v>0.93761754719107127</v>
          </cell>
          <cell r="K48">
            <v>0</v>
          </cell>
          <cell r="L48">
            <v>0</v>
          </cell>
          <cell r="M48">
            <v>0</v>
          </cell>
          <cell r="N48">
            <v>0</v>
          </cell>
          <cell r="O48">
            <v>0.93846046757043555</v>
          </cell>
          <cell r="P48">
            <v>0.93839323120078411</v>
          </cell>
        </row>
        <row r="49">
          <cell r="C49">
            <v>0.93243755711088105</v>
          </cell>
          <cell r="D49">
            <v>0.93481228546140482</v>
          </cell>
          <cell r="E49">
            <v>0.9371427300930818</v>
          </cell>
          <cell r="F49">
            <v>0.93976796264683538</v>
          </cell>
          <cell r="G49">
            <v>0.93295859383908741</v>
          </cell>
          <cell r="H49">
            <v>0.94062361495981694</v>
          </cell>
          <cell r="I49">
            <v>0.93483548875897149</v>
          </cell>
          <cell r="J49">
            <v>0.93597433776918804</v>
          </cell>
          <cell r="K49">
            <v>0</v>
          </cell>
          <cell r="L49">
            <v>0</v>
          </cell>
          <cell r="M49">
            <v>0</v>
          </cell>
          <cell r="N49">
            <v>0</v>
          </cell>
          <cell r="O49">
            <v>0.93612457145700245</v>
          </cell>
          <cell r="P49">
            <v>0.93626097909363626</v>
          </cell>
        </row>
        <row r="50">
          <cell r="C50">
            <v>0.94536165458878318</v>
          </cell>
          <cell r="D50">
            <v>0.93894541355108774</v>
          </cell>
          <cell r="E50">
            <v>0.93480269482113332</v>
          </cell>
          <cell r="F50">
            <v>0.93582804580613077</v>
          </cell>
          <cell r="G50">
            <v>0.93871615357948901</v>
          </cell>
          <cell r="H50">
            <v>0.93958507908337618</v>
          </cell>
          <cell r="I50">
            <v>0.94238145424739195</v>
          </cell>
          <cell r="J50">
            <v>0.93888511579865808</v>
          </cell>
          <cell r="K50">
            <v>0</v>
          </cell>
          <cell r="L50">
            <v>0</v>
          </cell>
          <cell r="M50">
            <v>0</v>
          </cell>
          <cell r="N50">
            <v>0</v>
          </cell>
          <cell r="O50">
            <v>0.93928575232478195</v>
          </cell>
          <cell r="P50">
            <v>0.94019882251239884</v>
          </cell>
        </row>
        <row r="51">
          <cell r="C51">
            <v>0.93473124948906894</v>
          </cell>
          <cell r="D51">
            <v>0.94149800753737534</v>
          </cell>
          <cell r="E51">
            <v>0.93756219603200719</v>
          </cell>
          <cell r="F51">
            <v>0.93829851249353691</v>
          </cell>
          <cell r="G51">
            <v>0.93629032364014131</v>
          </cell>
          <cell r="H51">
            <v>0.9374395294965997</v>
          </cell>
          <cell r="I51">
            <v>0.9387179554041184</v>
          </cell>
          <cell r="J51">
            <v>0.93647164843216568</v>
          </cell>
          <cell r="K51">
            <v>0</v>
          </cell>
          <cell r="L51">
            <v>0</v>
          </cell>
          <cell r="M51">
            <v>0</v>
          </cell>
          <cell r="N51">
            <v>0</v>
          </cell>
          <cell r="O51">
            <v>0.93763784424021235</v>
          </cell>
          <cell r="P51">
            <v>0.93789850888232074</v>
          </cell>
        </row>
        <row r="52">
          <cell r="C52">
            <v>0.93642588548788108</v>
          </cell>
          <cell r="D52">
            <v>0.93016994777534756</v>
          </cell>
          <cell r="E52">
            <v>0.92922624877334925</v>
          </cell>
          <cell r="F52">
            <v>0.93023075238865194</v>
          </cell>
          <cell r="G52">
            <v>0.9373405520244571</v>
          </cell>
          <cell r="H52">
            <v>0.92495546532216955</v>
          </cell>
          <cell r="I52">
            <v>0.92397784630240953</v>
          </cell>
          <cell r="J52">
            <v>0.93064553651489434</v>
          </cell>
          <cell r="K52">
            <v>0</v>
          </cell>
          <cell r="L52">
            <v>0</v>
          </cell>
          <cell r="M52">
            <v>0</v>
          </cell>
          <cell r="N52">
            <v>0</v>
          </cell>
          <cell r="O52">
            <v>0.93042930669519741</v>
          </cell>
          <cell r="P52">
            <v>0.93114352917933874</v>
          </cell>
        </row>
        <row r="53">
          <cell r="C53">
            <v>0.91780447219377759</v>
          </cell>
          <cell r="D53">
            <v>0.92400190806171201</v>
          </cell>
          <cell r="E53">
            <v>0.92227508714429862</v>
          </cell>
          <cell r="F53">
            <v>0.92709362096269476</v>
          </cell>
          <cell r="G53">
            <v>0.92767646233129686</v>
          </cell>
          <cell r="H53">
            <v>0.93093578833433943</v>
          </cell>
          <cell r="I53">
            <v>0.93471713019200497</v>
          </cell>
          <cell r="J53">
            <v>0.93590901490230949</v>
          </cell>
          <cell r="K53">
            <v>0</v>
          </cell>
          <cell r="L53">
            <v>0</v>
          </cell>
          <cell r="M53">
            <v>0</v>
          </cell>
          <cell r="N53">
            <v>0</v>
          </cell>
          <cell r="O53">
            <v>0.92784507403427885</v>
          </cell>
          <cell r="P53">
            <v>0.92726829343749051</v>
          </cell>
        </row>
        <row r="54">
          <cell r="C54">
            <v>0.92958173855418036</v>
          </cell>
          <cell r="D54">
            <v>0.93361261604909218</v>
          </cell>
          <cell r="E54">
            <v>0.93693177458293753</v>
          </cell>
          <cell r="F54">
            <v>0.93273595320732117</v>
          </cell>
          <cell r="G54">
            <v>0.94937997509162508</v>
          </cell>
          <cell r="H54">
            <v>0.93452297672327644</v>
          </cell>
          <cell r="I54">
            <v>0.93251189403745738</v>
          </cell>
          <cell r="J54">
            <v>0.93536161388818218</v>
          </cell>
          <cell r="K54">
            <v>0</v>
          </cell>
          <cell r="L54">
            <v>0</v>
          </cell>
          <cell r="M54">
            <v>0</v>
          </cell>
          <cell r="N54">
            <v>0</v>
          </cell>
          <cell r="O54">
            <v>0.93574356614502308</v>
          </cell>
          <cell r="P54">
            <v>0.93594862773247478</v>
          </cell>
        </row>
        <row r="55">
          <cell r="C55">
            <v>0.92990717653850252</v>
          </cell>
          <cell r="D55">
            <v>0.93347796577971565</v>
          </cell>
          <cell r="E55">
            <v>0.93026020640044893</v>
          </cell>
          <cell r="F55">
            <v>0.92980022745176216</v>
          </cell>
          <cell r="G55">
            <v>0.93136153711322134</v>
          </cell>
          <cell r="H55">
            <v>0.93313652513134138</v>
          </cell>
          <cell r="I55">
            <v>0.93240348347240454</v>
          </cell>
          <cell r="J55">
            <v>0.93467225070587934</v>
          </cell>
          <cell r="K55">
            <v>0</v>
          </cell>
          <cell r="L55">
            <v>0</v>
          </cell>
          <cell r="M55">
            <v>0</v>
          </cell>
          <cell r="N55">
            <v>0</v>
          </cell>
          <cell r="O55">
            <v>0.93188852905238218</v>
          </cell>
          <cell r="P55">
            <v>0.93165536315798303</v>
          </cell>
        </row>
        <row r="56">
          <cell r="C56">
            <v>0.93950347055410355</v>
          </cell>
          <cell r="D56">
            <v>0.93838624955256333</v>
          </cell>
          <cell r="E56">
            <v>0.93951497967767372</v>
          </cell>
          <cell r="F56">
            <v>0.94011830443670208</v>
          </cell>
          <cell r="G56">
            <v>0.94010089111735906</v>
          </cell>
          <cell r="H56">
            <v>0.93892667166039279</v>
          </cell>
          <cell r="I56">
            <v>0.93816764027110766</v>
          </cell>
          <cell r="J56">
            <v>0.9374826928437856</v>
          </cell>
          <cell r="K56" t="str">
            <v/>
          </cell>
          <cell r="L56" t="str">
            <v/>
          </cell>
          <cell r="M56" t="str">
            <v/>
          </cell>
          <cell r="N56" t="str">
            <v/>
          </cell>
          <cell r="O56">
            <v>0.93903315324189174</v>
          </cell>
          <cell r="P56" t="str">
            <v/>
          </cell>
        </row>
        <row r="57">
          <cell r="C57">
            <v>0.95004950055301551</v>
          </cell>
          <cell r="D57">
            <v>0.9588160826737907</v>
          </cell>
          <cell r="E57">
            <v>0.95018838201071942</v>
          </cell>
          <cell r="F57">
            <v>0.95369212825103067</v>
          </cell>
          <cell r="G57">
            <v>0.95575670500273779</v>
          </cell>
          <cell r="H57">
            <v>0.94763130001626861</v>
          </cell>
          <cell r="I57">
            <v>0.95733425143953266</v>
          </cell>
          <cell r="J57">
            <v>0.94865999848479121</v>
          </cell>
          <cell r="K57">
            <v>0</v>
          </cell>
          <cell r="L57">
            <v>0</v>
          </cell>
          <cell r="M57">
            <v>0</v>
          </cell>
          <cell r="N57">
            <v>0</v>
          </cell>
          <cell r="O57">
            <v>0.94907066137898755</v>
          </cell>
          <cell r="P57">
            <v>0.94875436224997334</v>
          </cell>
        </row>
      </sheetData>
      <sheetData sheetId="10">
        <row r="31">
          <cell r="C31">
            <v>1343118050</v>
          </cell>
          <cell r="D31">
            <v>986052050</v>
          </cell>
          <cell r="E31">
            <v>1253585100</v>
          </cell>
          <cell r="F31">
            <v>1362340850</v>
          </cell>
          <cell r="G31">
            <v>1228727450</v>
          </cell>
          <cell r="H31">
            <v>1539705550</v>
          </cell>
          <cell r="I31">
            <v>1365608450</v>
          </cell>
          <cell r="J31">
            <v>1499015650</v>
          </cell>
          <cell r="K31">
            <v>0</v>
          </cell>
          <cell r="L31">
            <v>0</v>
          </cell>
          <cell r="M31">
            <v>0</v>
          </cell>
          <cell r="N31">
            <v>0</v>
          </cell>
          <cell r="O31">
            <v>10578153150</v>
          </cell>
          <cell r="P31">
            <v>15495142.320591632</v>
          </cell>
        </row>
        <row r="32">
          <cell r="C32">
            <v>3114137938</v>
          </cell>
          <cell r="D32">
            <v>3672328100</v>
          </cell>
          <cell r="E32">
            <v>2444896892</v>
          </cell>
          <cell r="F32">
            <v>3363847253</v>
          </cell>
          <cell r="G32">
            <v>4297987355</v>
          </cell>
          <cell r="H32">
            <v>4404567468</v>
          </cell>
          <cell r="I32">
            <v>3607669534</v>
          </cell>
          <cell r="J32">
            <v>3168661642</v>
          </cell>
          <cell r="K32">
            <v>0</v>
          </cell>
          <cell r="L32">
            <v>0</v>
          </cell>
          <cell r="M32">
            <v>0</v>
          </cell>
          <cell r="N32">
            <v>0</v>
          </cell>
          <cell r="O32">
            <v>28074096182</v>
          </cell>
          <cell r="P32">
            <v>41167486.780714534</v>
          </cell>
        </row>
        <row r="33">
          <cell r="C33">
            <v>63054850</v>
          </cell>
          <cell r="D33">
            <v>76302000</v>
          </cell>
          <cell r="E33">
            <v>93788600</v>
          </cell>
          <cell r="F33">
            <v>74808850</v>
          </cell>
          <cell r="G33">
            <v>68321650</v>
          </cell>
          <cell r="H33">
            <v>34815000</v>
          </cell>
          <cell r="I33">
            <v>87985900</v>
          </cell>
          <cell r="J33">
            <v>74379250</v>
          </cell>
          <cell r="K33">
            <v>0</v>
          </cell>
          <cell r="L33">
            <v>0</v>
          </cell>
          <cell r="M33">
            <v>0</v>
          </cell>
          <cell r="N33">
            <v>0</v>
          </cell>
          <cell r="O33">
            <v>573456100</v>
          </cell>
          <cell r="P33">
            <v>843426.72225721204</v>
          </cell>
        </row>
        <row r="34">
          <cell r="C34">
            <v>22208982655</v>
          </cell>
          <cell r="D34">
            <v>20703556967</v>
          </cell>
          <cell r="E34">
            <v>23808829875</v>
          </cell>
          <cell r="F34">
            <v>23102986989</v>
          </cell>
          <cell r="G34">
            <v>24422841905</v>
          </cell>
          <cell r="H34">
            <v>22885319622</v>
          </cell>
          <cell r="I34">
            <v>24131691130</v>
          </cell>
          <cell r="J34">
            <v>25050808488</v>
          </cell>
          <cell r="K34">
            <v>0</v>
          </cell>
          <cell r="L34">
            <v>0</v>
          </cell>
          <cell r="M34">
            <v>0</v>
          </cell>
          <cell r="N34">
            <v>0</v>
          </cell>
          <cell r="O34">
            <v>186315017631</v>
          </cell>
          <cell r="P34">
            <v>273242450.98634249</v>
          </cell>
        </row>
        <row r="35">
          <cell r="C35">
            <v>25001505</v>
          </cell>
          <cell r="D35">
            <v>25638385</v>
          </cell>
          <cell r="E35">
            <v>31186215</v>
          </cell>
          <cell r="F35">
            <v>27104040</v>
          </cell>
          <cell r="G35">
            <v>36082755</v>
          </cell>
          <cell r="H35">
            <v>32865655</v>
          </cell>
          <cell r="I35">
            <v>34838095</v>
          </cell>
          <cell r="J35">
            <v>39233800</v>
          </cell>
          <cell r="K35">
            <v>0</v>
          </cell>
          <cell r="L35">
            <v>0</v>
          </cell>
          <cell r="M35">
            <v>0</v>
          </cell>
          <cell r="N35">
            <v>0</v>
          </cell>
          <cell r="O35">
            <v>251950450</v>
          </cell>
          <cell r="P35">
            <v>368671.98338037857</v>
          </cell>
        </row>
        <row r="36">
          <cell r="C36">
            <v>26754294998</v>
          </cell>
          <cell r="D36">
            <v>25463877502</v>
          </cell>
          <cell r="E36">
            <v>27632286682</v>
          </cell>
          <cell r="F36">
            <v>27931087982</v>
          </cell>
          <cell r="G36">
            <v>30053961115</v>
          </cell>
          <cell r="H36">
            <v>28897273295</v>
          </cell>
          <cell r="I36">
            <v>29227793109</v>
          </cell>
          <cell r="J36">
            <v>29832098830</v>
          </cell>
          <cell r="K36">
            <v>0</v>
          </cell>
          <cell r="L36">
            <v>0</v>
          </cell>
          <cell r="M36">
            <v>0</v>
          </cell>
          <cell r="N36">
            <v>0</v>
          </cell>
          <cell r="O36">
            <v>225792673513</v>
          </cell>
          <cell r="P36">
            <v>331117178.79328626</v>
          </cell>
        </row>
        <row r="42">
          <cell r="C42">
            <v>5.0201960100253205E-2</v>
          </cell>
          <cell r="D42">
            <v>3.872356242377277E-2</v>
          </cell>
          <cell r="E42">
            <v>4.5366679726024997E-2</v>
          </cell>
          <cell r="F42">
            <v>4.8775072810552572E-2</v>
          </cell>
          <cell r="G42">
            <v>4.0884043381114892E-2</v>
          </cell>
          <cell r="H42">
            <v>5.328203579215933E-2</v>
          </cell>
          <cell r="I42">
            <v>4.6722940897631217E-2</v>
          </cell>
          <cell r="J42">
            <v>5.0248413916239361E-2</v>
          </cell>
          <cell r="K42" t="str">
            <v/>
          </cell>
          <cell r="L42" t="str">
            <v/>
          </cell>
          <cell r="M42" t="str">
            <v/>
          </cell>
          <cell r="N42" t="str">
            <v/>
          </cell>
          <cell r="O42">
            <v>4.6848965404499558E-2</v>
          </cell>
        </row>
        <row r="43">
          <cell r="C43">
            <v>0.11639768262377294</v>
          </cell>
          <cell r="D43">
            <v>0.14421716015997821</v>
          </cell>
          <cell r="E43">
            <v>8.8479716504701544E-2</v>
          </cell>
          <cell r="F43">
            <v>0.12043380677357819</v>
          </cell>
          <cell r="G43">
            <v>0.14300901430443605</v>
          </cell>
          <cell r="H43">
            <v>0.15242155974495034</v>
          </cell>
          <cell r="I43">
            <v>0.12343284080826152</v>
          </cell>
          <cell r="J43">
            <v>0.10621651731769889</v>
          </cell>
          <cell r="K43" t="str">
            <v/>
          </cell>
          <cell r="L43" t="str">
            <v/>
          </cell>
          <cell r="M43" t="str">
            <v/>
          </cell>
          <cell r="N43" t="str">
            <v/>
          </cell>
          <cell r="O43">
            <v>0.12433572686486498</v>
          </cell>
        </row>
        <row r="44">
          <cell r="C44">
            <v>2.356812242846004E-3</v>
          </cell>
          <cell r="D44">
            <v>2.9964800134624839E-3</v>
          </cell>
          <cell r="E44">
            <v>3.3941671595747814E-3</v>
          </cell>
          <cell r="F44">
            <v>2.6783364131110843E-3</v>
          </cell>
          <cell r="G44">
            <v>2.2732993410941931E-3</v>
          </cell>
          <cell r="H44">
            <v>1.204784951320093E-3</v>
          </cell>
          <cell r="I44">
            <v>3.0103504452721353E-3</v>
          </cell>
          <cell r="J44">
            <v>2.493262389074755E-3</v>
          </cell>
          <cell r="K44" t="str">
            <v/>
          </cell>
          <cell r="L44" t="str">
            <v/>
          </cell>
          <cell r="M44" t="str">
            <v/>
          </cell>
          <cell r="N44" t="str">
            <v/>
          </cell>
          <cell r="O44">
            <v>2.5397462684588982E-3</v>
          </cell>
        </row>
        <row r="45">
          <cell r="C45">
            <v>0.8301090593738395</v>
          </cell>
          <cell r="D45">
            <v>0.81305594426355088</v>
          </cell>
          <cell r="E45">
            <v>0.86163082154577364</v>
          </cell>
          <cell r="F45">
            <v>0.82714239430589176</v>
          </cell>
          <cell r="G45">
            <v>0.81263304399533887</v>
          </cell>
          <cell r="H45">
            <v>0.79195429230894843</v>
          </cell>
          <cell r="I45">
            <v>0.82564191692492939</v>
          </cell>
          <cell r="J45">
            <v>0.83972665251457934</v>
          </cell>
          <cell r="K45" t="str">
            <v/>
          </cell>
          <cell r="L45" t="str">
            <v/>
          </cell>
          <cell r="M45" t="str">
            <v/>
          </cell>
          <cell r="N45" t="str">
            <v/>
          </cell>
          <cell r="O45">
            <v>0.82515971281181943</v>
          </cell>
        </row>
        <row r="46">
          <cell r="C46">
            <v>9.3448565928831132E-4</v>
          </cell>
          <cell r="D46">
            <v>1.0068531392356209E-3</v>
          </cell>
          <cell r="E46">
            <v>1.1286150639250234E-3</v>
          </cell>
          <cell r="F46">
            <v>9.7038969686633818E-4</v>
          </cell>
          <cell r="G46">
            <v>1.2005989780159466E-3</v>
          </cell>
          <cell r="H46">
            <v>1.1373272026218002E-3</v>
          </cell>
          <cell r="I46">
            <v>1.1919509239057958E-3</v>
          </cell>
          <cell r="J46">
            <v>1.3151538624076085E-3</v>
          </cell>
          <cell r="K46" t="str">
            <v/>
          </cell>
          <cell r="L46" t="str">
            <v/>
          </cell>
          <cell r="M46" t="str">
            <v/>
          </cell>
          <cell r="N46" t="str">
            <v/>
          </cell>
          <cell r="O46">
            <v>1.1158486503570896E-3</v>
          </cell>
        </row>
        <row r="47">
          <cell r="C47">
            <v>1</v>
          </cell>
          <cell r="D47">
            <v>1</v>
          </cell>
          <cell r="E47">
            <v>1</v>
          </cell>
          <cell r="F47">
            <v>1</v>
          </cell>
          <cell r="G47">
            <v>1</v>
          </cell>
          <cell r="H47">
            <v>1</v>
          </cell>
          <cell r="I47">
            <v>1</v>
          </cell>
          <cell r="J47">
            <v>1</v>
          </cell>
          <cell r="K47">
            <v>0</v>
          </cell>
          <cell r="L47">
            <v>0</v>
          </cell>
          <cell r="M47">
            <v>0</v>
          </cell>
          <cell r="N47">
            <v>0</v>
          </cell>
          <cell r="O47">
            <v>1</v>
          </cell>
        </row>
      </sheetData>
      <sheetData sheetId="11"/>
      <sheetData sheetId="12"/>
      <sheetData sheetId="13"/>
      <sheetData sheetId="14"/>
      <sheetData sheetId="15"/>
      <sheetData sheetId="16">
        <row r="1">
          <cell r="D1" t="str">
            <v>cas_id</v>
          </cell>
          <cell r="AQ1" t="str">
            <v>WIN BRUTO</v>
          </cell>
          <cell r="AR1" t="str">
            <v>MES AÑO</v>
          </cell>
        </row>
        <row r="2">
          <cell r="D2">
            <v>7</v>
          </cell>
          <cell r="AQ2">
            <v>2603686967</v>
          </cell>
          <cell r="AR2" t="str">
            <v>200905</v>
          </cell>
        </row>
        <row r="3">
          <cell r="D3">
            <v>6</v>
          </cell>
          <cell r="AQ3">
            <v>1922751775</v>
          </cell>
          <cell r="AR3" t="str">
            <v>201109</v>
          </cell>
        </row>
        <row r="4">
          <cell r="D4">
            <v>6</v>
          </cell>
          <cell r="AQ4">
            <v>2074718362</v>
          </cell>
          <cell r="AR4" t="str">
            <v>201110</v>
          </cell>
        </row>
        <row r="5">
          <cell r="D5">
            <v>6</v>
          </cell>
          <cell r="AQ5">
            <v>1833647574</v>
          </cell>
          <cell r="AR5" t="str">
            <v>201111</v>
          </cell>
        </row>
        <row r="6">
          <cell r="D6">
            <v>6</v>
          </cell>
          <cell r="AQ6">
            <v>1953612027</v>
          </cell>
          <cell r="AR6" t="str">
            <v>201112</v>
          </cell>
        </row>
        <row r="7">
          <cell r="D7">
            <v>6</v>
          </cell>
          <cell r="AQ7">
            <v>1717265739</v>
          </cell>
          <cell r="AR7" t="str">
            <v>201202</v>
          </cell>
        </row>
        <row r="8">
          <cell r="D8">
            <v>6</v>
          </cell>
          <cell r="AQ8">
            <v>2093501640</v>
          </cell>
          <cell r="AR8" t="str">
            <v>201203</v>
          </cell>
        </row>
        <row r="9">
          <cell r="D9">
            <v>6</v>
          </cell>
          <cell r="AQ9">
            <v>2012807508</v>
          </cell>
          <cell r="AR9" t="str">
            <v>201204</v>
          </cell>
        </row>
        <row r="10">
          <cell r="D10">
            <v>6</v>
          </cell>
          <cell r="AQ10">
            <v>2309326238</v>
          </cell>
          <cell r="AR10" t="str">
            <v>201205</v>
          </cell>
        </row>
        <row r="11">
          <cell r="D11">
            <v>6</v>
          </cell>
          <cell r="AQ11">
            <v>2342648093</v>
          </cell>
          <cell r="AR11" t="str">
            <v>201206</v>
          </cell>
        </row>
        <row r="12">
          <cell r="D12">
            <v>6</v>
          </cell>
          <cell r="AQ12">
            <v>2328073455</v>
          </cell>
          <cell r="AR12" t="str">
            <v>201207</v>
          </cell>
        </row>
        <row r="13">
          <cell r="D13">
            <v>6</v>
          </cell>
          <cell r="AQ13">
            <v>2346134161</v>
          </cell>
          <cell r="AR13" t="str">
            <v>201208</v>
          </cell>
        </row>
        <row r="14">
          <cell r="D14">
            <v>6</v>
          </cell>
          <cell r="AQ14">
            <v>2157368419</v>
          </cell>
          <cell r="AR14" t="str">
            <v>201209</v>
          </cell>
        </row>
        <row r="15">
          <cell r="D15">
            <v>7</v>
          </cell>
          <cell r="AQ15">
            <v>1785802989</v>
          </cell>
          <cell r="AR15" t="str">
            <v>200901</v>
          </cell>
        </row>
        <row r="16">
          <cell r="D16">
            <v>7</v>
          </cell>
          <cell r="AQ16">
            <v>1772994601</v>
          </cell>
          <cell r="AR16" t="str">
            <v>200902</v>
          </cell>
        </row>
        <row r="17">
          <cell r="D17">
            <v>7</v>
          </cell>
          <cell r="AQ17">
            <v>1910033589.51</v>
          </cell>
          <cell r="AR17" t="str">
            <v>200903</v>
          </cell>
        </row>
        <row r="18">
          <cell r="D18">
            <v>7</v>
          </cell>
          <cell r="AQ18">
            <v>2180295647</v>
          </cell>
          <cell r="AR18" t="str">
            <v>200904</v>
          </cell>
        </row>
        <row r="19">
          <cell r="D19">
            <v>7</v>
          </cell>
          <cell r="AQ19">
            <v>2195820527</v>
          </cell>
          <cell r="AR19" t="str">
            <v>200906</v>
          </cell>
        </row>
        <row r="20">
          <cell r="D20">
            <v>7</v>
          </cell>
          <cell r="AQ20">
            <v>2608536774</v>
          </cell>
          <cell r="AR20" t="str">
            <v>200907</v>
          </cell>
        </row>
        <row r="21">
          <cell r="D21">
            <v>7</v>
          </cell>
          <cell r="AQ21">
            <v>3028501965</v>
          </cell>
          <cell r="AR21" t="str">
            <v>200908</v>
          </cell>
        </row>
        <row r="22">
          <cell r="D22">
            <v>7</v>
          </cell>
          <cell r="AQ22">
            <v>2642655466</v>
          </cell>
          <cell r="AR22" t="str">
            <v>200909</v>
          </cell>
        </row>
        <row r="23">
          <cell r="D23">
            <v>7</v>
          </cell>
          <cell r="AQ23">
            <v>3184653301</v>
          </cell>
          <cell r="AR23" t="str">
            <v>200910</v>
          </cell>
        </row>
        <row r="24">
          <cell r="D24">
            <v>7</v>
          </cell>
          <cell r="AQ24">
            <v>2844965248</v>
          </cell>
          <cell r="AR24" t="str">
            <v>200911</v>
          </cell>
        </row>
        <row r="25">
          <cell r="D25">
            <v>7</v>
          </cell>
          <cell r="AQ25">
            <v>3040208638</v>
          </cell>
          <cell r="AR25" t="str">
            <v>200912</v>
          </cell>
        </row>
        <row r="26">
          <cell r="D26">
            <v>7</v>
          </cell>
          <cell r="AQ26">
            <v>3315767388</v>
          </cell>
          <cell r="AR26" t="str">
            <v>201001</v>
          </cell>
        </row>
        <row r="27">
          <cell r="D27">
            <v>7</v>
          </cell>
          <cell r="AQ27">
            <v>2523965282</v>
          </cell>
          <cell r="AR27" t="str">
            <v>201002</v>
          </cell>
        </row>
        <row r="28">
          <cell r="D28">
            <v>7</v>
          </cell>
          <cell r="AQ28">
            <v>235957073</v>
          </cell>
          <cell r="AR28" t="str">
            <v>201006</v>
          </cell>
        </row>
        <row r="29">
          <cell r="D29">
            <v>7</v>
          </cell>
          <cell r="AQ29">
            <v>4348065872</v>
          </cell>
          <cell r="AR29" t="str">
            <v>201007</v>
          </cell>
        </row>
        <row r="30">
          <cell r="D30">
            <v>7</v>
          </cell>
          <cell r="AQ30">
            <v>3565045929</v>
          </cell>
          <cell r="AR30" t="str">
            <v>201008</v>
          </cell>
        </row>
        <row r="31">
          <cell r="D31">
            <v>7</v>
          </cell>
          <cell r="AQ31">
            <v>3436511596</v>
          </cell>
          <cell r="AR31" t="str">
            <v>201009</v>
          </cell>
        </row>
        <row r="32">
          <cell r="D32">
            <v>7</v>
          </cell>
          <cell r="AQ32">
            <v>3953286039</v>
          </cell>
          <cell r="AR32" t="str">
            <v>201010</v>
          </cell>
        </row>
        <row r="33">
          <cell r="D33">
            <v>7</v>
          </cell>
          <cell r="AQ33">
            <v>3179124454</v>
          </cell>
          <cell r="AR33" t="str">
            <v>201011</v>
          </cell>
        </row>
        <row r="34">
          <cell r="D34">
            <v>7</v>
          </cell>
          <cell r="AQ34">
            <v>3601094195</v>
          </cell>
          <cell r="AR34" t="str">
            <v>201012</v>
          </cell>
        </row>
        <row r="35">
          <cell r="D35">
            <v>7</v>
          </cell>
          <cell r="AQ35">
            <v>3786237499</v>
          </cell>
          <cell r="AR35" t="str">
            <v>201101</v>
          </cell>
        </row>
        <row r="36">
          <cell r="D36">
            <v>7</v>
          </cell>
          <cell r="AQ36">
            <v>3226346768</v>
          </cell>
          <cell r="AR36" t="str">
            <v>201102</v>
          </cell>
        </row>
        <row r="37">
          <cell r="D37">
            <v>7</v>
          </cell>
          <cell r="AQ37">
            <v>3650751303</v>
          </cell>
          <cell r="AR37" t="str">
            <v>201103</v>
          </cell>
        </row>
        <row r="38">
          <cell r="D38">
            <v>7</v>
          </cell>
          <cell r="AQ38">
            <v>3933751288</v>
          </cell>
          <cell r="AR38" t="str">
            <v>201104</v>
          </cell>
        </row>
        <row r="39">
          <cell r="D39">
            <v>7</v>
          </cell>
          <cell r="AQ39">
            <v>4038716631</v>
          </cell>
          <cell r="AR39" t="str">
            <v>201105</v>
          </cell>
        </row>
        <row r="40">
          <cell r="D40">
            <v>7</v>
          </cell>
          <cell r="AQ40">
            <v>4416980261</v>
          </cell>
          <cell r="AR40" t="str">
            <v>201106</v>
          </cell>
        </row>
        <row r="41">
          <cell r="D41">
            <v>7</v>
          </cell>
          <cell r="AQ41">
            <v>4746870808</v>
          </cell>
          <cell r="AR41" t="str">
            <v>201107</v>
          </cell>
        </row>
        <row r="42">
          <cell r="D42">
            <v>7</v>
          </cell>
          <cell r="AQ42">
            <v>4322038681</v>
          </cell>
          <cell r="AR42" t="str">
            <v>201108</v>
          </cell>
        </row>
        <row r="43">
          <cell r="D43">
            <v>7</v>
          </cell>
          <cell r="AQ43">
            <v>4241315211</v>
          </cell>
          <cell r="AR43" t="str">
            <v>201109</v>
          </cell>
        </row>
        <row r="44">
          <cell r="D44">
            <v>7</v>
          </cell>
          <cell r="AQ44">
            <v>4800866750</v>
          </cell>
          <cell r="AR44" t="str">
            <v>201110</v>
          </cell>
        </row>
        <row r="45">
          <cell r="D45">
            <v>7</v>
          </cell>
          <cell r="AQ45">
            <v>3842985168</v>
          </cell>
          <cell r="AR45" t="str">
            <v>201111</v>
          </cell>
        </row>
        <row r="46">
          <cell r="D46">
            <v>7</v>
          </cell>
          <cell r="AQ46">
            <v>4368942342</v>
          </cell>
          <cell r="AR46" t="str">
            <v>201112</v>
          </cell>
        </row>
        <row r="47">
          <cell r="D47">
            <v>7</v>
          </cell>
          <cell r="AQ47">
            <v>4699405330</v>
          </cell>
          <cell r="AR47" t="str">
            <v>201201</v>
          </cell>
        </row>
        <row r="48">
          <cell r="D48">
            <v>7</v>
          </cell>
          <cell r="AQ48">
            <v>4138637465</v>
          </cell>
          <cell r="AR48" t="str">
            <v>201202</v>
          </cell>
        </row>
        <row r="49">
          <cell r="D49">
            <v>7</v>
          </cell>
          <cell r="AQ49">
            <v>4653864618</v>
          </cell>
          <cell r="AR49" t="str">
            <v>201203</v>
          </cell>
        </row>
        <row r="50">
          <cell r="D50">
            <v>5</v>
          </cell>
          <cell r="AQ50">
            <v>262891675</v>
          </cell>
          <cell r="AR50" t="str">
            <v>201009</v>
          </cell>
        </row>
        <row r="51">
          <cell r="D51">
            <v>5</v>
          </cell>
          <cell r="AQ51">
            <v>262639691</v>
          </cell>
          <cell r="AR51" t="str">
            <v>201010</v>
          </cell>
        </row>
        <row r="52">
          <cell r="D52">
            <v>5</v>
          </cell>
          <cell r="AQ52">
            <v>233024758</v>
          </cell>
          <cell r="AR52" t="str">
            <v>201011</v>
          </cell>
        </row>
        <row r="53">
          <cell r="D53">
            <v>5</v>
          </cell>
          <cell r="AQ53">
            <v>246238861</v>
          </cell>
          <cell r="AR53" t="str">
            <v>201012</v>
          </cell>
        </row>
        <row r="54">
          <cell r="D54">
            <v>5</v>
          </cell>
          <cell r="AQ54">
            <v>408187976</v>
          </cell>
          <cell r="AR54" t="str">
            <v>201101</v>
          </cell>
        </row>
        <row r="55">
          <cell r="D55">
            <v>5</v>
          </cell>
          <cell r="AQ55">
            <v>394191248</v>
          </cell>
          <cell r="AR55" t="str">
            <v>201102</v>
          </cell>
        </row>
        <row r="56">
          <cell r="D56">
            <v>5</v>
          </cell>
          <cell r="AQ56">
            <v>255388973</v>
          </cell>
          <cell r="AR56" t="str">
            <v>201103</v>
          </cell>
        </row>
        <row r="57">
          <cell r="D57">
            <v>5</v>
          </cell>
          <cell r="AQ57">
            <v>269845397</v>
          </cell>
          <cell r="AR57" t="str">
            <v>201104</v>
          </cell>
        </row>
        <row r="58">
          <cell r="D58">
            <v>5</v>
          </cell>
          <cell r="AQ58">
            <v>292415095</v>
          </cell>
          <cell r="AR58" t="str">
            <v>201105</v>
          </cell>
        </row>
        <row r="59">
          <cell r="D59">
            <v>5</v>
          </cell>
          <cell r="AQ59">
            <v>287333731</v>
          </cell>
          <cell r="AR59" t="str">
            <v>201106</v>
          </cell>
        </row>
        <row r="60">
          <cell r="D60">
            <v>5</v>
          </cell>
          <cell r="AQ60">
            <v>298599457</v>
          </cell>
          <cell r="AR60" t="str">
            <v>201107</v>
          </cell>
        </row>
        <row r="61">
          <cell r="D61">
            <v>5</v>
          </cell>
          <cell r="AQ61">
            <v>306422621</v>
          </cell>
          <cell r="AR61" t="str">
            <v>201108</v>
          </cell>
        </row>
        <row r="62">
          <cell r="D62">
            <v>5</v>
          </cell>
          <cell r="AQ62">
            <v>314221593</v>
          </cell>
          <cell r="AR62" t="str">
            <v>201109</v>
          </cell>
        </row>
        <row r="63">
          <cell r="D63">
            <v>5</v>
          </cell>
          <cell r="AQ63">
            <v>390773806</v>
          </cell>
          <cell r="AR63" t="str">
            <v>201110</v>
          </cell>
        </row>
        <row r="64">
          <cell r="D64">
            <v>5</v>
          </cell>
          <cell r="AQ64">
            <v>300533996</v>
          </cell>
          <cell r="AR64" t="str">
            <v>201111</v>
          </cell>
        </row>
        <row r="65">
          <cell r="D65">
            <v>5</v>
          </cell>
          <cell r="AQ65">
            <v>309662168</v>
          </cell>
          <cell r="AR65" t="str">
            <v>201112</v>
          </cell>
        </row>
        <row r="66">
          <cell r="D66">
            <v>5</v>
          </cell>
          <cell r="AQ66">
            <v>529019866</v>
          </cell>
          <cell r="AR66" t="str">
            <v>201201</v>
          </cell>
        </row>
        <row r="67">
          <cell r="D67">
            <v>5</v>
          </cell>
          <cell r="AQ67">
            <v>515308409</v>
          </cell>
          <cell r="AR67" t="str">
            <v>201202</v>
          </cell>
        </row>
        <row r="68">
          <cell r="D68">
            <v>5</v>
          </cell>
          <cell r="AQ68">
            <v>371291506</v>
          </cell>
          <cell r="AR68" t="str">
            <v>201203</v>
          </cell>
        </row>
        <row r="69">
          <cell r="D69">
            <v>5</v>
          </cell>
          <cell r="AQ69">
            <v>386175711</v>
          </cell>
          <cell r="AR69" t="str">
            <v>201204</v>
          </cell>
        </row>
        <row r="70">
          <cell r="D70">
            <v>5</v>
          </cell>
          <cell r="AQ70">
            <v>357964213</v>
          </cell>
          <cell r="AR70" t="str">
            <v>201205</v>
          </cell>
        </row>
        <row r="71">
          <cell r="D71">
            <v>5</v>
          </cell>
          <cell r="AQ71">
            <v>336462053</v>
          </cell>
          <cell r="AR71" t="str">
            <v>201206</v>
          </cell>
        </row>
        <row r="72">
          <cell r="D72">
            <v>5</v>
          </cell>
          <cell r="AQ72">
            <v>432010970</v>
          </cell>
          <cell r="AR72" t="str">
            <v>201207</v>
          </cell>
        </row>
        <row r="73">
          <cell r="D73">
            <v>5</v>
          </cell>
          <cell r="AQ73">
            <v>344326612</v>
          </cell>
          <cell r="AR73" t="str">
            <v>201208</v>
          </cell>
        </row>
        <row r="74">
          <cell r="D74">
            <v>5</v>
          </cell>
          <cell r="AQ74">
            <v>432234303</v>
          </cell>
          <cell r="AR74" t="str">
            <v>201209</v>
          </cell>
        </row>
        <row r="75">
          <cell r="D75">
            <v>5</v>
          </cell>
          <cell r="AQ75">
            <v>370802975</v>
          </cell>
          <cell r="AR75" t="str">
            <v>201210</v>
          </cell>
        </row>
        <row r="76">
          <cell r="D76">
            <v>5</v>
          </cell>
          <cell r="AQ76">
            <v>393255330</v>
          </cell>
          <cell r="AR76" t="str">
            <v>201211</v>
          </cell>
        </row>
        <row r="77">
          <cell r="D77">
            <v>5</v>
          </cell>
          <cell r="AQ77">
            <v>382206277</v>
          </cell>
          <cell r="AR77" t="str">
            <v>201212</v>
          </cell>
        </row>
        <row r="78">
          <cell r="D78">
            <v>5</v>
          </cell>
          <cell r="AQ78">
            <v>553267139</v>
          </cell>
          <cell r="AR78" t="str">
            <v>201301</v>
          </cell>
        </row>
        <row r="79">
          <cell r="D79">
            <v>5</v>
          </cell>
          <cell r="AQ79">
            <v>629283198</v>
          </cell>
          <cell r="AR79" t="str">
            <v>201302</v>
          </cell>
        </row>
        <row r="80">
          <cell r="D80">
            <v>6</v>
          </cell>
          <cell r="AQ80">
            <v>14775120</v>
          </cell>
          <cell r="AR80" t="str">
            <v>200908</v>
          </cell>
        </row>
        <row r="81">
          <cell r="D81">
            <v>6</v>
          </cell>
          <cell r="AQ81">
            <v>81854115</v>
          </cell>
          <cell r="AR81" t="str">
            <v>200909</v>
          </cell>
        </row>
        <row r="82">
          <cell r="D82">
            <v>6</v>
          </cell>
          <cell r="AQ82">
            <v>89394812</v>
          </cell>
          <cell r="AR82" t="str">
            <v>200910</v>
          </cell>
        </row>
        <row r="83">
          <cell r="D83">
            <v>6</v>
          </cell>
          <cell r="AQ83">
            <v>75635265</v>
          </cell>
          <cell r="AR83" t="str">
            <v>200911</v>
          </cell>
        </row>
        <row r="84">
          <cell r="D84">
            <v>6</v>
          </cell>
          <cell r="AQ84">
            <v>74425093</v>
          </cell>
          <cell r="AR84" t="str">
            <v>200912</v>
          </cell>
        </row>
        <row r="85">
          <cell r="D85">
            <v>6</v>
          </cell>
          <cell r="AQ85">
            <v>62698116</v>
          </cell>
          <cell r="AR85" t="str">
            <v>201001</v>
          </cell>
        </row>
        <row r="86">
          <cell r="D86">
            <v>6</v>
          </cell>
          <cell r="AQ86">
            <v>51214662</v>
          </cell>
          <cell r="AR86" t="str">
            <v>201002</v>
          </cell>
        </row>
        <row r="87">
          <cell r="D87">
            <v>6</v>
          </cell>
          <cell r="AQ87">
            <v>276161583</v>
          </cell>
          <cell r="AR87" t="str">
            <v>201004</v>
          </cell>
        </row>
        <row r="88">
          <cell r="D88">
            <v>6</v>
          </cell>
          <cell r="AQ88">
            <v>427173408</v>
          </cell>
          <cell r="AR88" t="str">
            <v>201005</v>
          </cell>
        </row>
        <row r="89">
          <cell r="D89">
            <v>6</v>
          </cell>
          <cell r="AQ89">
            <v>566031138</v>
          </cell>
          <cell r="AR89" t="str">
            <v>201006</v>
          </cell>
        </row>
        <row r="90">
          <cell r="D90">
            <v>6</v>
          </cell>
          <cell r="AQ90">
            <v>289610182</v>
          </cell>
          <cell r="AR90" t="str">
            <v>201007</v>
          </cell>
        </row>
        <row r="91">
          <cell r="D91">
            <v>6</v>
          </cell>
          <cell r="AQ91">
            <v>352692413</v>
          </cell>
          <cell r="AR91" t="str">
            <v>201008</v>
          </cell>
        </row>
        <row r="92">
          <cell r="D92">
            <v>6</v>
          </cell>
          <cell r="AQ92">
            <v>939381437</v>
          </cell>
          <cell r="AR92" t="str">
            <v>201009</v>
          </cell>
        </row>
        <row r="93">
          <cell r="D93">
            <v>6</v>
          </cell>
          <cell r="AQ93">
            <v>1196537148</v>
          </cell>
          <cell r="AR93" t="str">
            <v>201010</v>
          </cell>
        </row>
        <row r="94">
          <cell r="D94">
            <v>6</v>
          </cell>
          <cell r="AQ94">
            <v>1075527606</v>
          </cell>
          <cell r="AR94" t="str">
            <v>201011</v>
          </cell>
        </row>
        <row r="95">
          <cell r="D95">
            <v>6</v>
          </cell>
          <cell r="AQ95">
            <v>1155255847</v>
          </cell>
          <cell r="AR95" t="str">
            <v>201012</v>
          </cell>
        </row>
        <row r="96">
          <cell r="D96">
            <v>6</v>
          </cell>
          <cell r="AQ96">
            <v>1300844430</v>
          </cell>
          <cell r="AR96" t="str">
            <v>201101</v>
          </cell>
        </row>
        <row r="97">
          <cell r="D97">
            <v>6</v>
          </cell>
          <cell r="AQ97">
            <v>1122864789</v>
          </cell>
          <cell r="AR97" t="str">
            <v>201102</v>
          </cell>
        </row>
        <row r="98">
          <cell r="D98">
            <v>6</v>
          </cell>
          <cell r="AQ98">
            <v>1425734649</v>
          </cell>
          <cell r="AR98" t="str">
            <v>201103</v>
          </cell>
        </row>
        <row r="99">
          <cell r="D99">
            <v>6</v>
          </cell>
          <cell r="AQ99">
            <v>1429899366</v>
          </cell>
          <cell r="AR99" t="str">
            <v>201104</v>
          </cell>
        </row>
        <row r="100">
          <cell r="D100">
            <v>6</v>
          </cell>
          <cell r="AQ100">
            <v>1606691052</v>
          </cell>
          <cell r="AR100" t="str">
            <v>201105</v>
          </cell>
        </row>
        <row r="101">
          <cell r="D101">
            <v>6</v>
          </cell>
          <cell r="AQ101">
            <v>1571693185</v>
          </cell>
          <cell r="AR101" t="str">
            <v>201106</v>
          </cell>
        </row>
        <row r="102">
          <cell r="D102">
            <v>6</v>
          </cell>
          <cell r="AQ102">
            <v>1929343418</v>
          </cell>
          <cell r="AR102" t="str">
            <v>201107</v>
          </cell>
        </row>
        <row r="103">
          <cell r="D103">
            <v>6</v>
          </cell>
          <cell r="AQ103">
            <v>1766683350</v>
          </cell>
          <cell r="AR103" t="str">
            <v>201108</v>
          </cell>
        </row>
        <row r="104">
          <cell r="D104">
            <v>10</v>
          </cell>
          <cell r="AQ104">
            <v>0</v>
          </cell>
          <cell r="AR104" t="str">
            <v>200712</v>
          </cell>
        </row>
        <row r="105">
          <cell r="D105">
            <v>2</v>
          </cell>
          <cell r="AQ105">
            <v>0</v>
          </cell>
          <cell r="AR105" t="str">
            <v>200812</v>
          </cell>
        </row>
        <row r="106">
          <cell r="D106">
            <v>3</v>
          </cell>
          <cell r="AQ106">
            <v>0</v>
          </cell>
          <cell r="AR106" t="str">
            <v>200812</v>
          </cell>
        </row>
        <row r="107">
          <cell r="D107">
            <v>7</v>
          </cell>
          <cell r="AQ107">
            <v>0</v>
          </cell>
          <cell r="AR107" t="str">
            <v>200812</v>
          </cell>
        </row>
        <row r="108">
          <cell r="D108">
            <v>8</v>
          </cell>
          <cell r="AQ108">
            <v>0</v>
          </cell>
          <cell r="AR108" t="str">
            <v>200812</v>
          </cell>
        </row>
        <row r="109">
          <cell r="D109">
            <v>9</v>
          </cell>
          <cell r="AQ109">
            <v>0</v>
          </cell>
          <cell r="AR109" t="str">
            <v>200812</v>
          </cell>
        </row>
        <row r="110">
          <cell r="D110">
            <v>10</v>
          </cell>
          <cell r="AQ110">
            <v>0</v>
          </cell>
          <cell r="AR110" t="str">
            <v>200812</v>
          </cell>
        </row>
        <row r="111">
          <cell r="D111">
            <v>11</v>
          </cell>
          <cell r="AQ111">
            <v>0</v>
          </cell>
          <cell r="AR111" t="str">
            <v>200812</v>
          </cell>
        </row>
        <row r="112">
          <cell r="D112">
            <v>12</v>
          </cell>
          <cell r="AQ112">
            <v>0</v>
          </cell>
          <cell r="AR112" t="str">
            <v>200812</v>
          </cell>
        </row>
        <row r="113">
          <cell r="D113">
            <v>3</v>
          </cell>
          <cell r="AQ113">
            <v>521263174</v>
          </cell>
          <cell r="AR113" t="str">
            <v>201005</v>
          </cell>
        </row>
        <row r="114">
          <cell r="D114">
            <v>3</v>
          </cell>
          <cell r="AQ114">
            <v>523542821</v>
          </cell>
          <cell r="AR114" t="str">
            <v>201006</v>
          </cell>
        </row>
        <row r="115">
          <cell r="D115">
            <v>3</v>
          </cell>
          <cell r="AQ115">
            <v>569382400</v>
          </cell>
          <cell r="AR115" t="str">
            <v>201007</v>
          </cell>
        </row>
        <row r="116">
          <cell r="D116">
            <v>3</v>
          </cell>
          <cell r="AQ116">
            <v>548973699</v>
          </cell>
          <cell r="AR116" t="str">
            <v>201008</v>
          </cell>
        </row>
        <row r="117">
          <cell r="D117">
            <v>3</v>
          </cell>
          <cell r="AQ117">
            <v>520646673</v>
          </cell>
          <cell r="AR117" t="str">
            <v>201009</v>
          </cell>
        </row>
        <row r="118">
          <cell r="D118">
            <v>3</v>
          </cell>
          <cell r="AQ118">
            <v>525054838</v>
          </cell>
          <cell r="AR118" t="str">
            <v>201010</v>
          </cell>
        </row>
        <row r="119">
          <cell r="D119">
            <v>3</v>
          </cell>
          <cell r="AQ119">
            <v>501119153</v>
          </cell>
          <cell r="AR119" t="str">
            <v>201011</v>
          </cell>
        </row>
        <row r="120">
          <cell r="D120">
            <v>3</v>
          </cell>
          <cell r="AQ120">
            <v>529405864</v>
          </cell>
          <cell r="AR120" t="str">
            <v>201012</v>
          </cell>
        </row>
        <row r="121">
          <cell r="D121">
            <v>3</v>
          </cell>
          <cell r="AQ121">
            <v>551979001</v>
          </cell>
          <cell r="AR121" t="str">
            <v>201101</v>
          </cell>
        </row>
        <row r="122">
          <cell r="D122">
            <v>3</v>
          </cell>
          <cell r="AQ122">
            <v>471691058</v>
          </cell>
          <cell r="AR122" t="str">
            <v>201102</v>
          </cell>
        </row>
        <row r="123">
          <cell r="D123">
            <v>3</v>
          </cell>
          <cell r="AQ123">
            <v>615108329</v>
          </cell>
          <cell r="AR123" t="str">
            <v>201103</v>
          </cell>
        </row>
        <row r="124">
          <cell r="D124">
            <v>3</v>
          </cell>
          <cell r="AQ124">
            <v>632674842</v>
          </cell>
          <cell r="AR124" t="str">
            <v>201104</v>
          </cell>
        </row>
        <row r="125">
          <cell r="D125">
            <v>3</v>
          </cell>
          <cell r="AQ125">
            <v>691390550</v>
          </cell>
          <cell r="AR125" t="str">
            <v>201105</v>
          </cell>
        </row>
        <row r="126">
          <cell r="D126">
            <v>3</v>
          </cell>
          <cell r="AQ126">
            <v>718745294</v>
          </cell>
          <cell r="AR126" t="str">
            <v>201106</v>
          </cell>
        </row>
        <row r="127">
          <cell r="D127">
            <v>3</v>
          </cell>
          <cell r="AQ127">
            <v>703855429</v>
          </cell>
          <cell r="AR127" t="str">
            <v>201107</v>
          </cell>
        </row>
        <row r="128">
          <cell r="D128">
            <v>3</v>
          </cell>
          <cell r="AQ128">
            <v>704878666</v>
          </cell>
          <cell r="AR128" t="str">
            <v>201108</v>
          </cell>
        </row>
        <row r="129">
          <cell r="D129">
            <v>3</v>
          </cell>
          <cell r="AQ129">
            <v>742882209</v>
          </cell>
          <cell r="AR129" t="str">
            <v>201109</v>
          </cell>
        </row>
        <row r="130">
          <cell r="D130">
            <v>3</v>
          </cell>
          <cell r="AQ130">
            <v>750297258</v>
          </cell>
          <cell r="AR130" t="str">
            <v>201110</v>
          </cell>
        </row>
        <row r="131">
          <cell r="D131">
            <v>3</v>
          </cell>
          <cell r="AQ131">
            <v>692809038</v>
          </cell>
          <cell r="AR131" t="str">
            <v>201111</v>
          </cell>
        </row>
        <row r="132">
          <cell r="D132">
            <v>3</v>
          </cell>
          <cell r="AQ132">
            <v>796192786</v>
          </cell>
          <cell r="AR132" t="str">
            <v>201112</v>
          </cell>
        </row>
        <row r="133">
          <cell r="D133">
            <v>3</v>
          </cell>
          <cell r="AQ133">
            <v>788939186</v>
          </cell>
          <cell r="AR133" t="str">
            <v>201201</v>
          </cell>
        </row>
        <row r="134">
          <cell r="D134">
            <v>3</v>
          </cell>
          <cell r="AQ134">
            <v>684944502</v>
          </cell>
          <cell r="AR134" t="str">
            <v>201202</v>
          </cell>
        </row>
        <row r="135">
          <cell r="D135">
            <v>3</v>
          </cell>
          <cell r="AQ135">
            <v>892149130</v>
          </cell>
          <cell r="AR135" t="str">
            <v>201203</v>
          </cell>
        </row>
        <row r="136">
          <cell r="D136">
            <v>3</v>
          </cell>
          <cell r="AQ136">
            <v>837217564</v>
          </cell>
          <cell r="AR136" t="str">
            <v>201204</v>
          </cell>
        </row>
        <row r="137">
          <cell r="D137">
            <v>3</v>
          </cell>
          <cell r="AQ137">
            <v>839787002</v>
          </cell>
          <cell r="AR137" t="str">
            <v>201205</v>
          </cell>
        </row>
        <row r="138">
          <cell r="D138">
            <v>3</v>
          </cell>
          <cell r="AQ138">
            <v>850560105</v>
          </cell>
          <cell r="AR138" t="str">
            <v>201206</v>
          </cell>
        </row>
        <row r="139">
          <cell r="D139">
            <v>3</v>
          </cell>
          <cell r="AQ139">
            <v>873107381</v>
          </cell>
          <cell r="AR139" t="str">
            <v>201207</v>
          </cell>
        </row>
        <row r="140">
          <cell r="D140">
            <v>3</v>
          </cell>
          <cell r="AQ140">
            <v>891432548</v>
          </cell>
          <cell r="AR140" t="str">
            <v>201208</v>
          </cell>
        </row>
        <row r="141">
          <cell r="D141">
            <v>3</v>
          </cell>
          <cell r="AQ141">
            <v>832688844</v>
          </cell>
          <cell r="AR141" t="str">
            <v>201209</v>
          </cell>
        </row>
        <row r="142">
          <cell r="D142">
            <v>3</v>
          </cell>
          <cell r="AQ142">
            <v>815528398.45999897</v>
          </cell>
          <cell r="AR142" t="str">
            <v>201210</v>
          </cell>
        </row>
        <row r="143">
          <cell r="D143">
            <v>8</v>
          </cell>
          <cell r="AQ143">
            <v>232360316</v>
          </cell>
          <cell r="AR143" t="str">
            <v>201008</v>
          </cell>
        </row>
        <row r="144">
          <cell r="D144">
            <v>3</v>
          </cell>
          <cell r="AQ144">
            <v>794215210</v>
          </cell>
          <cell r="AR144" t="str">
            <v>201211</v>
          </cell>
        </row>
        <row r="145">
          <cell r="D145">
            <v>3</v>
          </cell>
          <cell r="AQ145">
            <v>899922944</v>
          </cell>
          <cell r="AR145" t="str">
            <v>201212</v>
          </cell>
        </row>
        <row r="146">
          <cell r="D146">
            <v>3</v>
          </cell>
          <cell r="AQ146">
            <v>729061102.11000097</v>
          </cell>
          <cell r="AR146" t="str">
            <v>201301</v>
          </cell>
        </row>
        <row r="147">
          <cell r="D147">
            <v>3</v>
          </cell>
          <cell r="AQ147">
            <v>724121267</v>
          </cell>
          <cell r="AR147" t="str">
            <v>201302</v>
          </cell>
        </row>
        <row r="148">
          <cell r="D148">
            <v>3</v>
          </cell>
          <cell r="AQ148">
            <v>639813043</v>
          </cell>
          <cell r="AR148" t="str">
            <v>201303</v>
          </cell>
        </row>
        <row r="149">
          <cell r="D149">
            <v>3</v>
          </cell>
          <cell r="AQ149">
            <v>598724197</v>
          </cell>
          <cell r="AR149" t="str">
            <v>201304</v>
          </cell>
        </row>
        <row r="150">
          <cell r="D150">
            <v>3</v>
          </cell>
          <cell r="AQ150">
            <v>579967242</v>
          </cell>
          <cell r="AR150" t="str">
            <v>201305</v>
          </cell>
        </row>
        <row r="151">
          <cell r="D151">
            <v>5</v>
          </cell>
          <cell r="AQ151">
            <v>63534111</v>
          </cell>
          <cell r="AR151" t="str">
            <v>200908</v>
          </cell>
        </row>
        <row r="152">
          <cell r="D152">
            <v>5</v>
          </cell>
          <cell r="AQ152">
            <v>148010375</v>
          </cell>
          <cell r="AR152" t="str">
            <v>200909</v>
          </cell>
        </row>
        <row r="153">
          <cell r="D153">
            <v>5</v>
          </cell>
          <cell r="AQ153">
            <v>245045774</v>
          </cell>
          <cell r="AR153" t="str">
            <v>200910</v>
          </cell>
        </row>
        <row r="154">
          <cell r="D154">
            <v>5</v>
          </cell>
          <cell r="AQ154">
            <v>188397264</v>
          </cell>
          <cell r="AR154" t="str">
            <v>200911</v>
          </cell>
        </row>
        <row r="155">
          <cell r="D155">
            <v>5</v>
          </cell>
          <cell r="AQ155">
            <v>166863056</v>
          </cell>
          <cell r="AR155" t="str">
            <v>200912</v>
          </cell>
        </row>
        <row r="156">
          <cell r="D156">
            <v>5</v>
          </cell>
          <cell r="AQ156">
            <v>291771641</v>
          </cell>
          <cell r="AR156" t="str">
            <v>201001</v>
          </cell>
        </row>
        <row r="157">
          <cell r="D157">
            <v>5</v>
          </cell>
          <cell r="AQ157">
            <v>318834392</v>
          </cell>
          <cell r="AR157" t="str">
            <v>201002</v>
          </cell>
        </row>
        <row r="158">
          <cell r="D158">
            <v>5</v>
          </cell>
          <cell r="AQ158">
            <v>69134214</v>
          </cell>
          <cell r="AR158" t="str">
            <v>201003</v>
          </cell>
        </row>
        <row r="159">
          <cell r="D159">
            <v>5</v>
          </cell>
          <cell r="AQ159">
            <v>268739025</v>
          </cell>
          <cell r="AR159" t="str">
            <v>201004</v>
          </cell>
        </row>
        <row r="160">
          <cell r="D160">
            <v>5</v>
          </cell>
          <cell r="AQ160">
            <v>352205297</v>
          </cell>
          <cell r="AR160" t="str">
            <v>201005</v>
          </cell>
        </row>
        <row r="161">
          <cell r="D161">
            <v>5</v>
          </cell>
          <cell r="AQ161">
            <v>352095442</v>
          </cell>
          <cell r="AR161" t="str">
            <v>201006</v>
          </cell>
        </row>
        <row r="162">
          <cell r="D162">
            <v>5</v>
          </cell>
          <cell r="AQ162">
            <v>225504882</v>
          </cell>
          <cell r="AR162" t="str">
            <v>201007</v>
          </cell>
        </row>
        <row r="163">
          <cell r="D163">
            <v>5</v>
          </cell>
          <cell r="AQ163">
            <v>216778159</v>
          </cell>
          <cell r="AR163" t="str">
            <v>201008</v>
          </cell>
        </row>
        <row r="164">
          <cell r="D164">
            <v>2</v>
          </cell>
          <cell r="AQ164">
            <v>1183742111</v>
          </cell>
          <cell r="AR164" t="str">
            <v>200910</v>
          </cell>
        </row>
        <row r="165">
          <cell r="D165">
            <v>2</v>
          </cell>
          <cell r="AQ165">
            <v>1117519731</v>
          </cell>
          <cell r="AR165" t="str">
            <v>200911</v>
          </cell>
        </row>
        <row r="166">
          <cell r="D166">
            <v>2</v>
          </cell>
          <cell r="AQ166">
            <v>1171386713</v>
          </cell>
          <cell r="AR166" t="str">
            <v>200912</v>
          </cell>
        </row>
        <row r="167">
          <cell r="D167">
            <v>2</v>
          </cell>
          <cell r="AQ167">
            <v>1266980816</v>
          </cell>
          <cell r="AR167" t="str">
            <v>201001</v>
          </cell>
        </row>
        <row r="168">
          <cell r="D168">
            <v>2</v>
          </cell>
          <cell r="AQ168">
            <v>1118595738</v>
          </cell>
          <cell r="AR168" t="str">
            <v>201002</v>
          </cell>
        </row>
        <row r="169">
          <cell r="D169">
            <v>2</v>
          </cell>
          <cell r="AQ169">
            <v>1212826945</v>
          </cell>
          <cell r="AR169" t="str">
            <v>201003</v>
          </cell>
        </row>
        <row r="170">
          <cell r="D170">
            <v>2</v>
          </cell>
          <cell r="AQ170">
            <v>1324275940</v>
          </cell>
          <cell r="AR170" t="str">
            <v>201004</v>
          </cell>
        </row>
        <row r="171">
          <cell r="D171">
            <v>2</v>
          </cell>
          <cell r="AQ171">
            <v>1475294410</v>
          </cell>
          <cell r="AR171" t="str">
            <v>201005</v>
          </cell>
        </row>
        <row r="172">
          <cell r="D172">
            <v>2</v>
          </cell>
          <cell r="AQ172">
            <v>1389060766</v>
          </cell>
          <cell r="AR172" t="str">
            <v>201006</v>
          </cell>
        </row>
        <row r="173">
          <cell r="D173">
            <v>2</v>
          </cell>
          <cell r="AQ173">
            <v>1460756424</v>
          </cell>
          <cell r="AR173" t="str">
            <v>201007</v>
          </cell>
        </row>
        <row r="174">
          <cell r="D174">
            <v>2</v>
          </cell>
          <cell r="AQ174">
            <v>1404568062</v>
          </cell>
          <cell r="AR174" t="str">
            <v>201008</v>
          </cell>
        </row>
        <row r="175">
          <cell r="D175">
            <v>2</v>
          </cell>
          <cell r="AQ175">
            <v>1472948473</v>
          </cell>
          <cell r="AR175" t="str">
            <v>201009</v>
          </cell>
        </row>
        <row r="176">
          <cell r="D176">
            <v>2</v>
          </cell>
          <cell r="AQ176">
            <v>1535493546</v>
          </cell>
          <cell r="AR176" t="str">
            <v>201010</v>
          </cell>
        </row>
        <row r="177">
          <cell r="D177">
            <v>2</v>
          </cell>
          <cell r="AQ177">
            <v>1350746465</v>
          </cell>
          <cell r="AR177" t="str">
            <v>201011</v>
          </cell>
        </row>
        <row r="178">
          <cell r="D178">
            <v>2</v>
          </cell>
          <cell r="AQ178">
            <v>1451486538</v>
          </cell>
          <cell r="AR178" t="str">
            <v>201012</v>
          </cell>
        </row>
        <row r="179">
          <cell r="D179">
            <v>2</v>
          </cell>
          <cell r="AQ179">
            <v>1554094300</v>
          </cell>
          <cell r="AR179" t="str">
            <v>201101</v>
          </cell>
        </row>
        <row r="180">
          <cell r="D180">
            <v>2</v>
          </cell>
          <cell r="AQ180">
            <v>1372098505</v>
          </cell>
          <cell r="AR180" t="str">
            <v>201102</v>
          </cell>
        </row>
        <row r="181">
          <cell r="D181">
            <v>2</v>
          </cell>
          <cell r="AQ181">
            <v>1404755984</v>
          </cell>
          <cell r="AR181" t="str">
            <v>201103</v>
          </cell>
        </row>
        <row r="182">
          <cell r="D182">
            <v>2</v>
          </cell>
          <cell r="AQ182">
            <v>1612942720</v>
          </cell>
          <cell r="AR182" t="str">
            <v>201104</v>
          </cell>
        </row>
        <row r="183">
          <cell r="D183">
            <v>2</v>
          </cell>
          <cell r="AQ183">
            <v>1737720478</v>
          </cell>
          <cell r="AR183" t="str">
            <v>201105</v>
          </cell>
        </row>
        <row r="184">
          <cell r="D184">
            <v>2</v>
          </cell>
          <cell r="AQ184">
            <v>1648564741</v>
          </cell>
          <cell r="AR184" t="str">
            <v>201106</v>
          </cell>
        </row>
        <row r="185">
          <cell r="D185">
            <v>2</v>
          </cell>
          <cell r="AQ185">
            <v>1781601327</v>
          </cell>
          <cell r="AR185" t="str">
            <v>201107</v>
          </cell>
        </row>
        <row r="186">
          <cell r="D186">
            <v>2</v>
          </cell>
          <cell r="AQ186">
            <v>1658847552</v>
          </cell>
          <cell r="AR186" t="str">
            <v>201108</v>
          </cell>
        </row>
        <row r="187">
          <cell r="D187">
            <v>2</v>
          </cell>
          <cell r="AQ187">
            <v>1627130218</v>
          </cell>
          <cell r="AR187" t="str">
            <v>201109</v>
          </cell>
        </row>
        <row r="188">
          <cell r="D188">
            <v>2</v>
          </cell>
          <cell r="AQ188">
            <v>1743762060</v>
          </cell>
          <cell r="AR188" t="str">
            <v>201110</v>
          </cell>
        </row>
        <row r="189">
          <cell r="D189">
            <v>2</v>
          </cell>
          <cell r="AQ189">
            <v>1574000497</v>
          </cell>
          <cell r="AR189" t="str">
            <v>201111</v>
          </cell>
        </row>
        <row r="190">
          <cell r="D190">
            <v>2</v>
          </cell>
          <cell r="AQ190">
            <v>1611445097</v>
          </cell>
          <cell r="AR190" t="str">
            <v>201112</v>
          </cell>
        </row>
        <row r="191">
          <cell r="D191">
            <v>2</v>
          </cell>
          <cell r="AQ191">
            <v>1786603039</v>
          </cell>
          <cell r="AR191" t="str">
            <v>201201</v>
          </cell>
        </row>
        <row r="192">
          <cell r="D192">
            <v>2</v>
          </cell>
          <cell r="AQ192">
            <v>1652557799</v>
          </cell>
          <cell r="AR192" t="str">
            <v>201202</v>
          </cell>
        </row>
        <row r="193">
          <cell r="D193">
            <v>2</v>
          </cell>
          <cell r="AQ193">
            <v>1917748671</v>
          </cell>
          <cell r="AR193" t="str">
            <v>201203</v>
          </cell>
        </row>
        <row r="194">
          <cell r="D194">
            <v>2</v>
          </cell>
          <cell r="AQ194">
            <v>1831429039</v>
          </cell>
          <cell r="AR194" t="str">
            <v>201204</v>
          </cell>
        </row>
        <row r="195">
          <cell r="D195">
            <v>2</v>
          </cell>
          <cell r="AQ195">
            <v>1894304585</v>
          </cell>
          <cell r="AR195" t="str">
            <v>201205</v>
          </cell>
        </row>
        <row r="196">
          <cell r="D196">
            <v>2</v>
          </cell>
          <cell r="AQ196">
            <v>1910657556</v>
          </cell>
          <cell r="AR196" t="str">
            <v>201206</v>
          </cell>
        </row>
        <row r="197">
          <cell r="D197">
            <v>2</v>
          </cell>
          <cell r="AQ197">
            <v>2004168939</v>
          </cell>
          <cell r="AR197" t="str">
            <v>201207</v>
          </cell>
        </row>
        <row r="198">
          <cell r="D198">
            <v>2</v>
          </cell>
          <cell r="AQ198">
            <v>1927890037</v>
          </cell>
          <cell r="AR198" t="str">
            <v>201208</v>
          </cell>
        </row>
        <row r="199">
          <cell r="D199">
            <v>2</v>
          </cell>
          <cell r="AQ199">
            <v>1926205052</v>
          </cell>
          <cell r="AR199" t="str">
            <v>201209</v>
          </cell>
        </row>
        <row r="200">
          <cell r="D200">
            <v>2</v>
          </cell>
          <cell r="AQ200">
            <v>1923712598</v>
          </cell>
          <cell r="AR200" t="str">
            <v>201210</v>
          </cell>
        </row>
        <row r="201">
          <cell r="D201">
            <v>2</v>
          </cell>
          <cell r="AQ201">
            <v>1752504336</v>
          </cell>
          <cell r="AR201" t="str">
            <v>201211</v>
          </cell>
        </row>
        <row r="202">
          <cell r="D202">
            <v>2</v>
          </cell>
          <cell r="AQ202">
            <v>1889308525</v>
          </cell>
          <cell r="AR202" t="str">
            <v>201212</v>
          </cell>
        </row>
        <row r="203">
          <cell r="D203">
            <v>3</v>
          </cell>
          <cell r="AQ203">
            <v>300871036</v>
          </cell>
          <cell r="AR203" t="str">
            <v>200901</v>
          </cell>
        </row>
        <row r="204">
          <cell r="D204">
            <v>3</v>
          </cell>
          <cell r="AQ204">
            <v>249819199</v>
          </cell>
          <cell r="AR204" t="str">
            <v>200902</v>
          </cell>
        </row>
        <row r="205">
          <cell r="D205">
            <v>3</v>
          </cell>
          <cell r="AQ205">
            <v>326104301</v>
          </cell>
          <cell r="AR205" t="str">
            <v>200903</v>
          </cell>
        </row>
        <row r="206">
          <cell r="D206">
            <v>3</v>
          </cell>
          <cell r="AQ206">
            <v>323376858</v>
          </cell>
          <cell r="AR206" t="str">
            <v>200904</v>
          </cell>
        </row>
        <row r="207">
          <cell r="D207">
            <v>3</v>
          </cell>
          <cell r="AQ207">
            <v>383857063</v>
          </cell>
          <cell r="AR207" t="str">
            <v>200905</v>
          </cell>
        </row>
        <row r="208">
          <cell r="D208">
            <v>3</v>
          </cell>
          <cell r="AQ208">
            <v>312450892</v>
          </cell>
          <cell r="AR208" t="str">
            <v>200906</v>
          </cell>
        </row>
        <row r="209">
          <cell r="D209">
            <v>3</v>
          </cell>
          <cell r="AQ209">
            <v>327599561</v>
          </cell>
          <cell r="AR209" t="str">
            <v>200907</v>
          </cell>
        </row>
        <row r="210">
          <cell r="D210">
            <v>3</v>
          </cell>
          <cell r="AQ210">
            <v>383681155</v>
          </cell>
          <cell r="AR210" t="str">
            <v>200908</v>
          </cell>
        </row>
        <row r="211">
          <cell r="D211">
            <v>3</v>
          </cell>
          <cell r="AQ211">
            <v>390237788</v>
          </cell>
          <cell r="AR211" t="str">
            <v>200909</v>
          </cell>
        </row>
        <row r="212">
          <cell r="D212">
            <v>3</v>
          </cell>
          <cell r="AQ212">
            <v>415194550</v>
          </cell>
          <cell r="AR212" t="str">
            <v>200910</v>
          </cell>
        </row>
        <row r="213">
          <cell r="D213">
            <v>3</v>
          </cell>
          <cell r="AQ213">
            <v>420926911</v>
          </cell>
          <cell r="AR213" t="str">
            <v>200911</v>
          </cell>
        </row>
        <row r="214">
          <cell r="D214">
            <v>3</v>
          </cell>
          <cell r="AQ214">
            <v>426276558</v>
          </cell>
          <cell r="AR214" t="str">
            <v>200912</v>
          </cell>
        </row>
        <row r="215">
          <cell r="D215">
            <v>3</v>
          </cell>
          <cell r="AQ215">
            <v>444046584</v>
          </cell>
          <cell r="AR215" t="str">
            <v>201001</v>
          </cell>
        </row>
        <row r="216">
          <cell r="D216">
            <v>3</v>
          </cell>
          <cell r="AQ216">
            <v>399231059</v>
          </cell>
          <cell r="AR216" t="str">
            <v>201002</v>
          </cell>
        </row>
        <row r="217">
          <cell r="D217">
            <v>3</v>
          </cell>
          <cell r="AQ217">
            <v>472282324</v>
          </cell>
          <cell r="AR217" t="str">
            <v>201003</v>
          </cell>
        </row>
        <row r="218">
          <cell r="D218">
            <v>3</v>
          </cell>
          <cell r="AQ218">
            <v>505239087</v>
          </cell>
          <cell r="AR218" t="str">
            <v>201004</v>
          </cell>
        </row>
        <row r="219">
          <cell r="D219">
            <v>1</v>
          </cell>
          <cell r="AQ219">
            <v>164385557</v>
          </cell>
          <cell r="AR219" t="str">
            <v>200905</v>
          </cell>
        </row>
        <row r="220">
          <cell r="D220">
            <v>1</v>
          </cell>
          <cell r="AQ220">
            <v>288056656</v>
          </cell>
          <cell r="AR220" t="str">
            <v>200906</v>
          </cell>
        </row>
        <row r="221">
          <cell r="D221">
            <v>1</v>
          </cell>
          <cell r="AQ221">
            <v>340454727</v>
          </cell>
          <cell r="AR221" t="str">
            <v>200907</v>
          </cell>
        </row>
        <row r="222">
          <cell r="D222">
            <v>1</v>
          </cell>
          <cell r="AQ222">
            <v>332220329</v>
          </cell>
          <cell r="AR222" t="str">
            <v>200908</v>
          </cell>
        </row>
        <row r="223">
          <cell r="D223">
            <v>1</v>
          </cell>
          <cell r="AQ223">
            <v>359185512</v>
          </cell>
          <cell r="AR223" t="str">
            <v>200909</v>
          </cell>
        </row>
        <row r="224">
          <cell r="D224">
            <v>1</v>
          </cell>
          <cell r="AQ224">
            <v>406791328</v>
          </cell>
          <cell r="AR224" t="str">
            <v>200910</v>
          </cell>
        </row>
        <row r="225">
          <cell r="D225">
            <v>1</v>
          </cell>
          <cell r="AQ225">
            <v>383573971</v>
          </cell>
          <cell r="AR225" t="str">
            <v>200911</v>
          </cell>
        </row>
        <row r="226">
          <cell r="D226">
            <v>1</v>
          </cell>
          <cell r="AQ226">
            <v>459861361</v>
          </cell>
          <cell r="AR226" t="str">
            <v>200912</v>
          </cell>
        </row>
        <row r="227">
          <cell r="D227">
            <v>1</v>
          </cell>
          <cell r="AQ227">
            <v>523357646</v>
          </cell>
          <cell r="AR227" t="str">
            <v>201001</v>
          </cell>
        </row>
        <row r="228">
          <cell r="D228">
            <v>1</v>
          </cell>
          <cell r="AQ228">
            <v>398445186</v>
          </cell>
          <cell r="AR228" t="str">
            <v>201002</v>
          </cell>
        </row>
        <row r="229">
          <cell r="D229">
            <v>1</v>
          </cell>
          <cell r="AQ229">
            <v>542137703</v>
          </cell>
          <cell r="AR229" t="str">
            <v>201003</v>
          </cell>
        </row>
        <row r="230">
          <cell r="D230">
            <v>1</v>
          </cell>
          <cell r="AQ230">
            <v>565892258</v>
          </cell>
          <cell r="AR230" t="str">
            <v>201004</v>
          </cell>
        </row>
        <row r="231">
          <cell r="D231">
            <v>1</v>
          </cell>
          <cell r="AQ231">
            <v>662090663</v>
          </cell>
          <cell r="AR231" t="str">
            <v>201005</v>
          </cell>
        </row>
        <row r="232">
          <cell r="D232">
            <v>1</v>
          </cell>
          <cell r="AQ232">
            <v>596572563</v>
          </cell>
          <cell r="AR232" t="str">
            <v>201006</v>
          </cell>
        </row>
        <row r="233">
          <cell r="D233">
            <v>1</v>
          </cell>
          <cell r="AQ233">
            <v>645456090</v>
          </cell>
          <cell r="AR233" t="str">
            <v>201007</v>
          </cell>
        </row>
        <row r="234">
          <cell r="D234">
            <v>1</v>
          </cell>
          <cell r="AQ234">
            <v>640807872</v>
          </cell>
          <cell r="AR234" t="str">
            <v>201008</v>
          </cell>
        </row>
        <row r="235">
          <cell r="D235">
            <v>1</v>
          </cell>
          <cell r="AQ235">
            <v>678769807</v>
          </cell>
          <cell r="AR235" t="str">
            <v>201009</v>
          </cell>
        </row>
        <row r="236">
          <cell r="D236">
            <v>1</v>
          </cell>
          <cell r="AQ236">
            <v>691609895</v>
          </cell>
          <cell r="AR236" t="str">
            <v>201010</v>
          </cell>
        </row>
        <row r="237">
          <cell r="D237">
            <v>1</v>
          </cell>
          <cell r="AQ237">
            <v>651357961</v>
          </cell>
          <cell r="AR237" t="str">
            <v>201011</v>
          </cell>
        </row>
        <row r="238">
          <cell r="D238">
            <v>1</v>
          </cell>
          <cell r="AQ238">
            <v>683520632</v>
          </cell>
          <cell r="AR238" t="str">
            <v>201012</v>
          </cell>
        </row>
        <row r="239">
          <cell r="D239">
            <v>1</v>
          </cell>
          <cell r="AQ239">
            <v>722162502</v>
          </cell>
          <cell r="AR239" t="str">
            <v>201101</v>
          </cell>
        </row>
        <row r="240">
          <cell r="D240">
            <v>1</v>
          </cell>
          <cell r="AQ240">
            <v>595754499</v>
          </cell>
          <cell r="AR240" t="str">
            <v>201102</v>
          </cell>
        </row>
        <row r="241">
          <cell r="D241">
            <v>1</v>
          </cell>
          <cell r="AQ241">
            <v>721717880</v>
          </cell>
          <cell r="AR241" t="str">
            <v>201103</v>
          </cell>
        </row>
        <row r="242">
          <cell r="D242">
            <v>1</v>
          </cell>
          <cell r="AQ242">
            <v>798094237</v>
          </cell>
          <cell r="AR242" t="str">
            <v>201104</v>
          </cell>
        </row>
        <row r="243">
          <cell r="D243">
            <v>1</v>
          </cell>
          <cell r="AQ243">
            <v>885353964</v>
          </cell>
          <cell r="AR243" t="str">
            <v>201105</v>
          </cell>
        </row>
        <row r="244">
          <cell r="D244">
            <v>1</v>
          </cell>
          <cell r="AQ244">
            <v>790874858</v>
          </cell>
          <cell r="AR244" t="str">
            <v>201106</v>
          </cell>
        </row>
        <row r="245">
          <cell r="D245">
            <v>1</v>
          </cell>
          <cell r="AQ245">
            <v>860962384</v>
          </cell>
          <cell r="AR245" t="str">
            <v>201107</v>
          </cell>
        </row>
        <row r="246">
          <cell r="D246">
            <v>1</v>
          </cell>
          <cell r="AQ246">
            <v>790398552</v>
          </cell>
          <cell r="AR246" t="str">
            <v>201108</v>
          </cell>
        </row>
        <row r="247">
          <cell r="D247">
            <v>1</v>
          </cell>
          <cell r="AQ247">
            <v>769910623</v>
          </cell>
          <cell r="AR247" t="str">
            <v>201109</v>
          </cell>
        </row>
        <row r="248">
          <cell r="D248">
            <v>1</v>
          </cell>
          <cell r="AQ248">
            <v>856634333</v>
          </cell>
          <cell r="AR248" t="str">
            <v>201110</v>
          </cell>
        </row>
        <row r="249">
          <cell r="D249">
            <v>1</v>
          </cell>
          <cell r="AQ249">
            <v>793333911</v>
          </cell>
          <cell r="AR249" t="str">
            <v>201111</v>
          </cell>
        </row>
        <row r="250">
          <cell r="D250">
            <v>1</v>
          </cell>
          <cell r="AQ250">
            <v>880397936</v>
          </cell>
          <cell r="AR250" t="str">
            <v>201112</v>
          </cell>
        </row>
        <row r="251">
          <cell r="D251">
            <v>1</v>
          </cell>
          <cell r="AQ251">
            <v>832726895</v>
          </cell>
          <cell r="AR251" t="str">
            <v>201201</v>
          </cell>
        </row>
        <row r="252">
          <cell r="D252">
            <v>1</v>
          </cell>
          <cell r="AQ252">
            <v>771361179</v>
          </cell>
          <cell r="AR252" t="str">
            <v>201202</v>
          </cell>
        </row>
        <row r="253">
          <cell r="D253">
            <v>1</v>
          </cell>
          <cell r="AQ253">
            <v>881715063</v>
          </cell>
          <cell r="AR253" t="str">
            <v>201203</v>
          </cell>
        </row>
        <row r="254">
          <cell r="D254">
            <v>1</v>
          </cell>
          <cell r="AQ254">
            <v>886071058</v>
          </cell>
          <cell r="AR254" t="str">
            <v>201204</v>
          </cell>
        </row>
        <row r="255">
          <cell r="D255">
            <v>1</v>
          </cell>
          <cell r="AQ255">
            <v>967031698</v>
          </cell>
          <cell r="AR255" t="str">
            <v>201205</v>
          </cell>
        </row>
        <row r="256">
          <cell r="D256">
            <v>1</v>
          </cell>
          <cell r="AQ256">
            <v>957924886</v>
          </cell>
          <cell r="AR256" t="str">
            <v>201206</v>
          </cell>
        </row>
        <row r="257">
          <cell r="D257">
            <v>1</v>
          </cell>
          <cell r="AQ257">
            <v>952547541</v>
          </cell>
          <cell r="AR257" t="str">
            <v>201207</v>
          </cell>
        </row>
        <row r="258">
          <cell r="D258">
            <v>1</v>
          </cell>
          <cell r="AQ258">
            <v>983293674</v>
          </cell>
          <cell r="AR258" t="str">
            <v>201208</v>
          </cell>
        </row>
        <row r="259">
          <cell r="D259">
            <v>1</v>
          </cell>
          <cell r="AQ259">
            <v>906129102</v>
          </cell>
          <cell r="AR259" t="str">
            <v>201209</v>
          </cell>
        </row>
        <row r="260">
          <cell r="D260">
            <v>1</v>
          </cell>
          <cell r="AQ260">
            <v>962137348.71599996</v>
          </cell>
          <cell r="AR260" t="str">
            <v>201210</v>
          </cell>
        </row>
        <row r="261">
          <cell r="D261">
            <v>1</v>
          </cell>
          <cell r="AQ261">
            <v>920307100</v>
          </cell>
          <cell r="AR261" t="str">
            <v>201211</v>
          </cell>
        </row>
        <row r="262">
          <cell r="D262">
            <v>1</v>
          </cell>
          <cell r="AQ262">
            <v>1083439919</v>
          </cell>
          <cell r="AR262" t="str">
            <v>201212</v>
          </cell>
        </row>
        <row r="263">
          <cell r="D263">
            <v>1</v>
          </cell>
          <cell r="AQ263">
            <v>1049983704.14</v>
          </cell>
          <cell r="AR263" t="str">
            <v>201301</v>
          </cell>
        </row>
        <row r="264">
          <cell r="D264">
            <v>1</v>
          </cell>
          <cell r="AQ264">
            <v>814501331</v>
          </cell>
          <cell r="AR264" t="str">
            <v>201302</v>
          </cell>
        </row>
        <row r="265">
          <cell r="D265">
            <v>2</v>
          </cell>
          <cell r="AQ265">
            <v>772335812</v>
          </cell>
          <cell r="AR265" t="str">
            <v>200901</v>
          </cell>
        </row>
        <row r="266">
          <cell r="D266">
            <v>2</v>
          </cell>
          <cell r="AQ266">
            <v>706890998</v>
          </cell>
          <cell r="AR266" t="str">
            <v>200902</v>
          </cell>
        </row>
        <row r="267">
          <cell r="D267">
            <v>2</v>
          </cell>
          <cell r="AQ267">
            <v>778376486</v>
          </cell>
          <cell r="AR267" t="str">
            <v>200903</v>
          </cell>
        </row>
        <row r="268">
          <cell r="D268">
            <v>2</v>
          </cell>
          <cell r="AQ268">
            <v>800105154</v>
          </cell>
          <cell r="AR268" t="str">
            <v>200904</v>
          </cell>
        </row>
        <row r="269">
          <cell r="D269">
            <v>2</v>
          </cell>
          <cell r="AQ269">
            <v>953027312</v>
          </cell>
          <cell r="AR269" t="str">
            <v>200905</v>
          </cell>
        </row>
        <row r="270">
          <cell r="D270">
            <v>2</v>
          </cell>
          <cell r="AQ270">
            <v>925668580</v>
          </cell>
          <cell r="AR270" t="str">
            <v>200906</v>
          </cell>
        </row>
        <row r="271">
          <cell r="D271">
            <v>2</v>
          </cell>
          <cell r="AQ271">
            <v>1016487673</v>
          </cell>
          <cell r="AR271" t="str">
            <v>200907</v>
          </cell>
        </row>
        <row r="272">
          <cell r="D272">
            <v>2</v>
          </cell>
          <cell r="AQ272">
            <v>1012529854</v>
          </cell>
          <cell r="AR272" t="str">
            <v>200908</v>
          </cell>
        </row>
        <row r="273">
          <cell r="D273">
            <v>2</v>
          </cell>
          <cell r="AQ273">
            <v>1089148124</v>
          </cell>
          <cell r="AR273" t="str">
            <v>200909</v>
          </cell>
        </row>
        <row r="274">
          <cell r="D274">
            <v>1</v>
          </cell>
          <cell r="AQ274">
            <v>1060908015</v>
          </cell>
          <cell r="AR274" t="str">
            <v>201908</v>
          </cell>
        </row>
        <row r="275">
          <cell r="D275">
            <v>1</v>
          </cell>
          <cell r="AQ275">
            <v>1029000902</v>
          </cell>
          <cell r="AR275" t="str">
            <v>201305</v>
          </cell>
        </row>
        <row r="276">
          <cell r="D276">
            <v>8</v>
          </cell>
          <cell r="AQ276">
            <v>295052812</v>
          </cell>
          <cell r="AR276" t="str">
            <v>201009</v>
          </cell>
        </row>
        <row r="277">
          <cell r="D277">
            <v>1</v>
          </cell>
          <cell r="AQ277">
            <v>1020242121</v>
          </cell>
          <cell r="AR277" t="str">
            <v>201907</v>
          </cell>
        </row>
        <row r="278">
          <cell r="D278">
            <v>1</v>
          </cell>
          <cell r="AQ278">
            <v>785676436</v>
          </cell>
          <cell r="AR278" t="str">
            <v>201802</v>
          </cell>
        </row>
        <row r="279">
          <cell r="D279">
            <v>1</v>
          </cell>
          <cell r="AQ279">
            <v>1021324846</v>
          </cell>
          <cell r="AR279" t="str">
            <v>201904</v>
          </cell>
        </row>
        <row r="280">
          <cell r="D280">
            <v>1</v>
          </cell>
          <cell r="AQ280">
            <v>1062484905</v>
          </cell>
          <cell r="AR280" t="str">
            <v>201903</v>
          </cell>
        </row>
        <row r="281">
          <cell r="D281">
            <v>1</v>
          </cell>
          <cell r="AQ281">
            <v>865886913</v>
          </cell>
          <cell r="AR281" t="str">
            <v>201901</v>
          </cell>
        </row>
        <row r="282">
          <cell r="D282">
            <v>1</v>
          </cell>
          <cell r="AQ282">
            <v>1009401505</v>
          </cell>
          <cell r="AR282" t="str">
            <v>201905</v>
          </cell>
        </row>
        <row r="283">
          <cell r="D283">
            <v>1</v>
          </cell>
          <cell r="AQ283">
            <v>868157382</v>
          </cell>
          <cell r="AR283" t="str">
            <v>201403</v>
          </cell>
        </row>
        <row r="284">
          <cell r="D284">
            <v>1</v>
          </cell>
          <cell r="AQ284">
            <v>1056233939</v>
          </cell>
          <cell r="AR284" t="str">
            <v>201810</v>
          </cell>
        </row>
        <row r="285">
          <cell r="D285">
            <v>1</v>
          </cell>
          <cell r="AQ285">
            <v>867339969</v>
          </cell>
          <cell r="AR285" t="str">
            <v>201809</v>
          </cell>
        </row>
        <row r="286">
          <cell r="D286">
            <v>1</v>
          </cell>
          <cell r="AQ286">
            <v>1078884936</v>
          </cell>
          <cell r="AR286" t="str">
            <v>201706</v>
          </cell>
        </row>
        <row r="287">
          <cell r="D287">
            <v>1</v>
          </cell>
          <cell r="AQ287">
            <v>956393221</v>
          </cell>
          <cell r="AR287" t="str">
            <v>201806</v>
          </cell>
        </row>
        <row r="288">
          <cell r="D288">
            <v>1</v>
          </cell>
          <cell r="AQ288">
            <v>1080178315</v>
          </cell>
          <cell r="AR288" t="str">
            <v>201805</v>
          </cell>
        </row>
        <row r="289">
          <cell r="D289">
            <v>1</v>
          </cell>
          <cell r="AQ289">
            <v>1020718983</v>
          </cell>
          <cell r="AR289" t="str">
            <v>201804</v>
          </cell>
        </row>
        <row r="290">
          <cell r="D290">
            <v>1</v>
          </cell>
          <cell r="AQ290">
            <v>1054660510</v>
          </cell>
          <cell r="AR290" t="str">
            <v>201803</v>
          </cell>
        </row>
        <row r="291">
          <cell r="D291">
            <v>1</v>
          </cell>
          <cell r="AQ291">
            <v>918829611</v>
          </cell>
          <cell r="AR291" t="str">
            <v>201902</v>
          </cell>
        </row>
        <row r="292">
          <cell r="D292">
            <v>8</v>
          </cell>
          <cell r="AQ292">
            <v>310042983</v>
          </cell>
          <cell r="AR292" t="str">
            <v>201010</v>
          </cell>
        </row>
        <row r="293">
          <cell r="D293">
            <v>8</v>
          </cell>
          <cell r="AQ293">
            <v>250162301</v>
          </cell>
          <cell r="AR293" t="str">
            <v>201011</v>
          </cell>
        </row>
        <row r="294">
          <cell r="D294">
            <v>1</v>
          </cell>
          <cell r="AQ294">
            <v>1084960435</v>
          </cell>
          <cell r="AR294" t="str">
            <v>201506</v>
          </cell>
        </row>
        <row r="295">
          <cell r="D295">
            <v>1</v>
          </cell>
          <cell r="AQ295">
            <v>1103822702</v>
          </cell>
          <cell r="AR295" t="str">
            <v>201812</v>
          </cell>
        </row>
        <row r="296">
          <cell r="D296">
            <v>1</v>
          </cell>
          <cell r="AQ296">
            <v>922500429</v>
          </cell>
          <cell r="AR296" t="str">
            <v>201811</v>
          </cell>
        </row>
        <row r="297">
          <cell r="D297">
            <v>1</v>
          </cell>
          <cell r="AQ297">
            <v>1071626331</v>
          </cell>
          <cell r="AR297" t="str">
            <v>201808</v>
          </cell>
        </row>
        <row r="298">
          <cell r="D298">
            <v>1</v>
          </cell>
          <cell r="AQ298">
            <v>903486050</v>
          </cell>
          <cell r="AR298" t="str">
            <v>201807</v>
          </cell>
        </row>
        <row r="299">
          <cell r="D299">
            <v>1</v>
          </cell>
          <cell r="AQ299">
            <v>1113660235</v>
          </cell>
          <cell r="AR299" t="str">
            <v>201906</v>
          </cell>
        </row>
        <row r="300">
          <cell r="D300">
            <v>8</v>
          </cell>
          <cell r="AQ300">
            <v>247919811</v>
          </cell>
          <cell r="AR300" t="str">
            <v>201012</v>
          </cell>
        </row>
        <row r="301">
          <cell r="D301">
            <v>2</v>
          </cell>
          <cell r="AQ301">
            <v>2052790852</v>
          </cell>
          <cell r="AR301" t="str">
            <v>201904</v>
          </cell>
        </row>
        <row r="302">
          <cell r="D302">
            <v>2</v>
          </cell>
          <cell r="AQ302">
            <v>2249337798</v>
          </cell>
          <cell r="AR302" t="str">
            <v>201808</v>
          </cell>
        </row>
        <row r="303">
          <cell r="D303">
            <v>2</v>
          </cell>
          <cell r="AQ303">
            <v>2248130557</v>
          </cell>
          <cell r="AR303" t="str">
            <v>201905</v>
          </cell>
        </row>
        <row r="304">
          <cell r="D304">
            <v>2</v>
          </cell>
          <cell r="AQ304">
            <v>1720549011</v>
          </cell>
          <cell r="AR304" t="str">
            <v>201902</v>
          </cell>
        </row>
        <row r="305">
          <cell r="D305">
            <v>2</v>
          </cell>
          <cell r="AQ305">
            <v>1978464485</v>
          </cell>
          <cell r="AR305" t="str">
            <v>201811</v>
          </cell>
        </row>
        <row r="306">
          <cell r="D306">
            <v>2</v>
          </cell>
          <cell r="AQ306">
            <v>2261688689</v>
          </cell>
          <cell r="AR306" t="str">
            <v>201810</v>
          </cell>
        </row>
        <row r="307">
          <cell r="D307">
            <v>2</v>
          </cell>
          <cell r="AQ307">
            <v>2306325440</v>
          </cell>
          <cell r="AR307" t="str">
            <v>201807</v>
          </cell>
        </row>
        <row r="308">
          <cell r="D308">
            <v>2</v>
          </cell>
          <cell r="AQ308">
            <v>2267824741</v>
          </cell>
          <cell r="AR308" t="str">
            <v>201806</v>
          </cell>
        </row>
        <row r="309">
          <cell r="D309">
            <v>2</v>
          </cell>
          <cell r="AQ309">
            <v>2027703829</v>
          </cell>
          <cell r="AR309" t="str">
            <v>201805</v>
          </cell>
        </row>
        <row r="310">
          <cell r="D310">
            <v>2</v>
          </cell>
          <cell r="AQ310">
            <v>1962435646</v>
          </cell>
          <cell r="AR310" t="str">
            <v>201804</v>
          </cell>
        </row>
        <row r="311">
          <cell r="D311">
            <v>8</v>
          </cell>
          <cell r="AQ311">
            <v>312074136</v>
          </cell>
          <cell r="AR311" t="str">
            <v>201101</v>
          </cell>
        </row>
        <row r="312">
          <cell r="D312">
            <v>2</v>
          </cell>
          <cell r="AQ312">
            <v>1998478642</v>
          </cell>
          <cell r="AR312" t="str">
            <v>201710</v>
          </cell>
        </row>
        <row r="313">
          <cell r="D313">
            <v>2</v>
          </cell>
          <cell r="AQ313">
            <v>2415278956</v>
          </cell>
          <cell r="AR313" t="str">
            <v>201604</v>
          </cell>
        </row>
        <row r="314">
          <cell r="D314">
            <v>2</v>
          </cell>
          <cell r="AQ314">
            <v>2116232610</v>
          </cell>
          <cell r="AR314" t="str">
            <v>201908</v>
          </cell>
        </row>
        <row r="315">
          <cell r="D315">
            <v>2</v>
          </cell>
          <cell r="AQ315">
            <v>2123324982</v>
          </cell>
          <cell r="AR315" t="str">
            <v>201903</v>
          </cell>
        </row>
        <row r="316">
          <cell r="D316">
            <v>2</v>
          </cell>
          <cell r="AQ316">
            <v>2002102348</v>
          </cell>
          <cell r="AR316" t="str">
            <v>201901</v>
          </cell>
        </row>
        <row r="317">
          <cell r="D317">
            <v>2</v>
          </cell>
          <cell r="AQ317">
            <v>1928736875</v>
          </cell>
          <cell r="AR317" t="str">
            <v>201812</v>
          </cell>
        </row>
        <row r="318">
          <cell r="D318">
            <v>2</v>
          </cell>
          <cell r="AQ318">
            <v>2148339217</v>
          </cell>
          <cell r="AR318" t="str">
            <v>201907</v>
          </cell>
        </row>
        <row r="319">
          <cell r="D319">
            <v>2</v>
          </cell>
          <cell r="AQ319">
            <v>1938284166</v>
          </cell>
          <cell r="AR319" t="str">
            <v>201809</v>
          </cell>
        </row>
        <row r="320">
          <cell r="D320">
            <v>2</v>
          </cell>
          <cell r="AQ320">
            <v>2348093546</v>
          </cell>
          <cell r="AR320" t="str">
            <v>201803</v>
          </cell>
        </row>
        <row r="321">
          <cell r="D321">
            <v>10</v>
          </cell>
          <cell r="AQ321">
            <v>18165301</v>
          </cell>
          <cell r="AR321" t="str">
            <v>200912</v>
          </cell>
        </row>
        <row r="322">
          <cell r="D322">
            <v>2</v>
          </cell>
          <cell r="AQ322">
            <v>1982354472</v>
          </cell>
          <cell r="AR322" t="str">
            <v>201802</v>
          </cell>
        </row>
        <row r="323">
          <cell r="D323">
            <v>2</v>
          </cell>
          <cell r="AQ323">
            <v>1900266221</v>
          </cell>
          <cell r="AR323" t="str">
            <v>201310</v>
          </cell>
        </row>
        <row r="324">
          <cell r="D324">
            <v>2</v>
          </cell>
          <cell r="AQ324">
            <v>2113158940</v>
          </cell>
          <cell r="AR324" t="str">
            <v>201906</v>
          </cell>
        </row>
        <row r="325">
          <cell r="D325">
            <v>2</v>
          </cell>
          <cell r="AQ325">
            <v>1642352179</v>
          </cell>
          <cell r="AR325" t="str">
            <v>201402</v>
          </cell>
        </row>
        <row r="326">
          <cell r="D326">
            <v>10</v>
          </cell>
          <cell r="AQ326">
            <v>347991</v>
          </cell>
          <cell r="AR326" t="str">
            <v>201310</v>
          </cell>
        </row>
        <row r="327">
          <cell r="D327">
            <v>10</v>
          </cell>
          <cell r="AQ327">
            <v>0</v>
          </cell>
          <cell r="AR327" t="str">
            <v>201406</v>
          </cell>
        </row>
        <row r="328">
          <cell r="D328">
            <v>8</v>
          </cell>
          <cell r="AQ328">
            <v>293819982</v>
          </cell>
          <cell r="AR328" t="str">
            <v>201102</v>
          </cell>
        </row>
        <row r="329">
          <cell r="D329">
            <v>10</v>
          </cell>
          <cell r="AQ329">
            <v>31964292</v>
          </cell>
          <cell r="AR329" t="str">
            <v>201001</v>
          </cell>
        </row>
        <row r="330">
          <cell r="D330">
            <v>10</v>
          </cell>
          <cell r="AQ330">
            <v>26330219</v>
          </cell>
          <cell r="AR330" t="str">
            <v>200910</v>
          </cell>
        </row>
        <row r="331">
          <cell r="D331">
            <v>3</v>
          </cell>
          <cell r="AQ331">
            <v>1066009620</v>
          </cell>
          <cell r="AR331" t="str">
            <v>201908</v>
          </cell>
        </row>
        <row r="332">
          <cell r="D332">
            <v>3</v>
          </cell>
          <cell r="AQ332">
            <v>834966659</v>
          </cell>
          <cell r="AR332" t="str">
            <v>201902</v>
          </cell>
        </row>
        <row r="333">
          <cell r="D333">
            <v>3</v>
          </cell>
          <cell r="AQ333">
            <v>948237129</v>
          </cell>
          <cell r="AR333" t="str">
            <v>201903</v>
          </cell>
        </row>
        <row r="334">
          <cell r="D334">
            <v>3</v>
          </cell>
          <cell r="AQ334">
            <v>1033830132</v>
          </cell>
          <cell r="AR334" t="str">
            <v>201809</v>
          </cell>
        </row>
        <row r="335">
          <cell r="D335">
            <v>3</v>
          </cell>
          <cell r="AQ335">
            <v>1069402384</v>
          </cell>
          <cell r="AR335" t="str">
            <v>201812</v>
          </cell>
        </row>
        <row r="336">
          <cell r="D336">
            <v>3</v>
          </cell>
          <cell r="AQ336">
            <v>920699092</v>
          </cell>
          <cell r="AR336" t="str">
            <v>201901</v>
          </cell>
        </row>
        <row r="337">
          <cell r="D337">
            <v>3</v>
          </cell>
          <cell r="AQ337">
            <v>980714114</v>
          </cell>
          <cell r="AR337" t="str">
            <v>201804</v>
          </cell>
        </row>
        <row r="338">
          <cell r="D338">
            <v>3</v>
          </cell>
          <cell r="AQ338">
            <v>743082462</v>
          </cell>
          <cell r="AR338" t="str">
            <v>201310</v>
          </cell>
        </row>
        <row r="339">
          <cell r="D339">
            <v>3</v>
          </cell>
          <cell r="AQ339">
            <v>958482050</v>
          </cell>
          <cell r="AR339" t="str">
            <v>201811</v>
          </cell>
        </row>
        <row r="340">
          <cell r="D340">
            <v>3</v>
          </cell>
          <cell r="AQ340">
            <v>1031150995</v>
          </cell>
          <cell r="AR340" t="str">
            <v>201808</v>
          </cell>
        </row>
        <row r="341">
          <cell r="D341">
            <v>3</v>
          </cell>
          <cell r="AQ341">
            <v>974087753</v>
          </cell>
          <cell r="AR341" t="str">
            <v>201904</v>
          </cell>
        </row>
        <row r="342">
          <cell r="D342">
            <v>3</v>
          </cell>
          <cell r="AQ342">
            <v>1078394646</v>
          </cell>
          <cell r="AR342" t="str">
            <v>201803</v>
          </cell>
        </row>
        <row r="343">
          <cell r="D343">
            <v>3</v>
          </cell>
          <cell r="AQ343">
            <v>916450433</v>
          </cell>
          <cell r="AR343" t="str">
            <v>201608</v>
          </cell>
        </row>
        <row r="344">
          <cell r="D344">
            <v>3</v>
          </cell>
          <cell r="AQ344">
            <v>900184323</v>
          </cell>
          <cell r="AR344" t="str">
            <v>201802</v>
          </cell>
        </row>
        <row r="345">
          <cell r="D345">
            <v>3</v>
          </cell>
          <cell r="AQ345">
            <v>696856694</v>
          </cell>
          <cell r="AR345" t="str">
            <v>201307</v>
          </cell>
        </row>
        <row r="346">
          <cell r="D346">
            <v>3</v>
          </cell>
          <cell r="AQ346">
            <v>1003977755</v>
          </cell>
          <cell r="AR346" t="str">
            <v>201907</v>
          </cell>
        </row>
        <row r="347">
          <cell r="D347">
            <v>3</v>
          </cell>
          <cell r="AQ347">
            <v>1069983412</v>
          </cell>
          <cell r="AR347" t="str">
            <v>201807</v>
          </cell>
        </row>
        <row r="348">
          <cell r="D348">
            <v>3</v>
          </cell>
          <cell r="AQ348">
            <v>584865766</v>
          </cell>
          <cell r="AR348" t="str">
            <v>201502</v>
          </cell>
        </row>
        <row r="349">
          <cell r="D349">
            <v>3</v>
          </cell>
          <cell r="AQ349">
            <v>892687735</v>
          </cell>
          <cell r="AR349" t="str">
            <v>201612</v>
          </cell>
        </row>
        <row r="350">
          <cell r="D350">
            <v>3</v>
          </cell>
          <cell r="AQ350">
            <v>1100100639</v>
          </cell>
          <cell r="AR350" t="str">
            <v>201805</v>
          </cell>
        </row>
        <row r="351">
          <cell r="D351">
            <v>3</v>
          </cell>
          <cell r="AQ351">
            <v>1087824676</v>
          </cell>
          <cell r="AR351" t="str">
            <v>201905</v>
          </cell>
        </row>
        <row r="352">
          <cell r="D352">
            <v>3</v>
          </cell>
          <cell r="AQ352">
            <v>996715331</v>
          </cell>
          <cell r="AR352" t="str">
            <v>201806</v>
          </cell>
        </row>
        <row r="353">
          <cell r="D353">
            <v>3</v>
          </cell>
          <cell r="AQ353">
            <v>1051400864</v>
          </cell>
          <cell r="AR353" t="str">
            <v>201810</v>
          </cell>
        </row>
        <row r="354">
          <cell r="D354">
            <v>3</v>
          </cell>
          <cell r="AQ354">
            <v>914511824</v>
          </cell>
          <cell r="AR354" t="str">
            <v>201906</v>
          </cell>
        </row>
        <row r="355">
          <cell r="D355">
            <v>7</v>
          </cell>
          <cell r="AQ355">
            <v>4509596499</v>
          </cell>
          <cell r="AR355" t="str">
            <v>201204</v>
          </cell>
        </row>
        <row r="356">
          <cell r="D356">
            <v>7</v>
          </cell>
          <cell r="AQ356">
            <v>4614069216</v>
          </cell>
          <cell r="AR356" t="str">
            <v>201205</v>
          </cell>
        </row>
        <row r="357">
          <cell r="D357">
            <v>7</v>
          </cell>
          <cell r="AQ357">
            <v>4984955590</v>
          </cell>
          <cell r="AR357" t="str">
            <v>201206</v>
          </cell>
        </row>
        <row r="358">
          <cell r="D358">
            <v>7</v>
          </cell>
          <cell r="AQ358">
            <v>5793676284</v>
          </cell>
          <cell r="AR358" t="str">
            <v>201207</v>
          </cell>
        </row>
        <row r="359">
          <cell r="D359">
            <v>7</v>
          </cell>
          <cell r="AQ359">
            <v>5431164942</v>
          </cell>
          <cell r="AR359" t="str">
            <v>201208</v>
          </cell>
        </row>
        <row r="360">
          <cell r="D360">
            <v>7</v>
          </cell>
          <cell r="AQ360">
            <v>5080861692</v>
          </cell>
          <cell r="AR360" t="str">
            <v>201209</v>
          </cell>
        </row>
        <row r="361">
          <cell r="D361">
            <v>7</v>
          </cell>
          <cell r="AQ361">
            <v>5179651071</v>
          </cell>
          <cell r="AR361" t="str">
            <v>201210</v>
          </cell>
        </row>
        <row r="362">
          <cell r="D362">
            <v>8</v>
          </cell>
          <cell r="AQ362">
            <v>121904948</v>
          </cell>
          <cell r="AR362" t="str">
            <v>200901</v>
          </cell>
        </row>
        <row r="363">
          <cell r="D363">
            <v>8</v>
          </cell>
          <cell r="AQ363">
            <v>116270347</v>
          </cell>
          <cell r="AR363" t="str">
            <v>200902</v>
          </cell>
        </row>
        <row r="364">
          <cell r="D364">
            <v>8</v>
          </cell>
          <cell r="AQ364">
            <v>116750232</v>
          </cell>
          <cell r="AR364" t="str">
            <v>200903</v>
          </cell>
        </row>
        <row r="365">
          <cell r="D365">
            <v>8</v>
          </cell>
          <cell r="AQ365">
            <v>129559034</v>
          </cell>
          <cell r="AR365" t="str">
            <v>200904</v>
          </cell>
        </row>
        <row r="366">
          <cell r="D366">
            <v>8</v>
          </cell>
          <cell r="AQ366">
            <v>161623602</v>
          </cell>
          <cell r="AR366" t="str">
            <v>200905</v>
          </cell>
        </row>
        <row r="367">
          <cell r="D367">
            <v>8</v>
          </cell>
          <cell r="AQ367">
            <v>162337819.31999999</v>
          </cell>
          <cell r="AR367" t="str">
            <v>200906</v>
          </cell>
        </row>
        <row r="368">
          <cell r="D368">
            <v>8</v>
          </cell>
          <cell r="AQ368">
            <v>171889742</v>
          </cell>
          <cell r="AR368" t="str">
            <v>200907</v>
          </cell>
        </row>
        <row r="369">
          <cell r="D369">
            <v>8</v>
          </cell>
          <cell r="AQ369">
            <v>180950199</v>
          </cell>
          <cell r="AR369" t="str">
            <v>200908</v>
          </cell>
        </row>
        <row r="370">
          <cell r="D370">
            <v>8</v>
          </cell>
          <cell r="AQ370">
            <v>198094898.5</v>
          </cell>
          <cell r="AR370" t="str">
            <v>200909</v>
          </cell>
        </row>
        <row r="371">
          <cell r="D371">
            <v>8</v>
          </cell>
          <cell r="AQ371">
            <v>199042955</v>
          </cell>
          <cell r="AR371" t="str">
            <v>200910</v>
          </cell>
        </row>
        <row r="372">
          <cell r="D372">
            <v>8</v>
          </cell>
          <cell r="AQ372">
            <v>167127518</v>
          </cell>
          <cell r="AR372" t="str">
            <v>200911</v>
          </cell>
        </row>
        <row r="373">
          <cell r="D373">
            <v>8</v>
          </cell>
          <cell r="AQ373">
            <v>182360406</v>
          </cell>
          <cell r="AR373" t="str">
            <v>200912</v>
          </cell>
        </row>
        <row r="374">
          <cell r="D374">
            <v>8</v>
          </cell>
          <cell r="AQ374">
            <v>204803050</v>
          </cell>
          <cell r="AR374" t="str">
            <v>201001</v>
          </cell>
        </row>
        <row r="375">
          <cell r="D375">
            <v>8</v>
          </cell>
          <cell r="AQ375">
            <v>178776038</v>
          </cell>
          <cell r="AR375" t="str">
            <v>201002</v>
          </cell>
        </row>
        <row r="376">
          <cell r="D376">
            <v>8</v>
          </cell>
          <cell r="AQ376">
            <v>210018365</v>
          </cell>
          <cell r="AR376" t="str">
            <v>201003</v>
          </cell>
        </row>
        <row r="377">
          <cell r="D377">
            <v>8</v>
          </cell>
          <cell r="AQ377">
            <v>375233275</v>
          </cell>
          <cell r="AR377" t="str">
            <v>201004</v>
          </cell>
        </row>
        <row r="378">
          <cell r="D378">
            <v>8</v>
          </cell>
          <cell r="AQ378">
            <v>515969494</v>
          </cell>
          <cell r="AR378" t="str">
            <v>201005</v>
          </cell>
        </row>
        <row r="379">
          <cell r="D379">
            <v>8</v>
          </cell>
          <cell r="AQ379">
            <v>424758996</v>
          </cell>
          <cell r="AR379" t="str">
            <v>201006</v>
          </cell>
        </row>
        <row r="380">
          <cell r="D380">
            <v>8</v>
          </cell>
          <cell r="AQ380">
            <v>271933191</v>
          </cell>
          <cell r="AR380" t="str">
            <v>201007</v>
          </cell>
        </row>
        <row r="381">
          <cell r="D381">
            <v>8</v>
          </cell>
          <cell r="AQ381">
            <v>281048594</v>
          </cell>
          <cell r="AR381" t="str">
            <v>201103</v>
          </cell>
        </row>
        <row r="382">
          <cell r="D382">
            <v>8</v>
          </cell>
          <cell r="AQ382">
            <v>330102436</v>
          </cell>
          <cell r="AR382" t="str">
            <v>201104</v>
          </cell>
        </row>
        <row r="383">
          <cell r="D383">
            <v>8</v>
          </cell>
          <cell r="AQ383">
            <v>314398315</v>
          </cell>
          <cell r="AR383" t="str">
            <v>201105</v>
          </cell>
        </row>
        <row r="384">
          <cell r="D384">
            <v>8</v>
          </cell>
          <cell r="AQ384">
            <v>313162061</v>
          </cell>
          <cell r="AR384" t="str">
            <v>201106</v>
          </cell>
        </row>
        <row r="385">
          <cell r="D385">
            <v>8</v>
          </cell>
          <cell r="AQ385">
            <v>356490977</v>
          </cell>
          <cell r="AR385" t="str">
            <v>201107</v>
          </cell>
        </row>
        <row r="386">
          <cell r="D386">
            <v>8</v>
          </cell>
          <cell r="AQ386">
            <v>305710602</v>
          </cell>
          <cell r="AR386" t="str">
            <v>201108</v>
          </cell>
        </row>
        <row r="387">
          <cell r="D387">
            <v>8</v>
          </cell>
          <cell r="AQ387">
            <v>348490841</v>
          </cell>
          <cell r="AR387" t="str">
            <v>201109</v>
          </cell>
        </row>
        <row r="388">
          <cell r="D388">
            <v>8</v>
          </cell>
          <cell r="AQ388">
            <v>305089321</v>
          </cell>
          <cell r="AR388" t="str">
            <v>201110</v>
          </cell>
        </row>
        <row r="389">
          <cell r="D389">
            <v>8</v>
          </cell>
          <cell r="AQ389">
            <v>277998894</v>
          </cell>
          <cell r="AR389" t="str">
            <v>201111</v>
          </cell>
        </row>
        <row r="390">
          <cell r="D390">
            <v>8</v>
          </cell>
          <cell r="AQ390">
            <v>279311825</v>
          </cell>
          <cell r="AR390" t="str">
            <v>201112</v>
          </cell>
        </row>
        <row r="391">
          <cell r="D391">
            <v>8</v>
          </cell>
          <cell r="AQ391">
            <v>358850059</v>
          </cell>
          <cell r="AR391" t="str">
            <v>201201</v>
          </cell>
        </row>
        <row r="392">
          <cell r="D392">
            <v>8</v>
          </cell>
          <cell r="AQ392">
            <v>358480050</v>
          </cell>
          <cell r="AR392" t="str">
            <v>201202</v>
          </cell>
        </row>
        <row r="393">
          <cell r="D393">
            <v>8</v>
          </cell>
          <cell r="AQ393">
            <v>358491662</v>
          </cell>
          <cell r="AR393" t="str">
            <v>201203</v>
          </cell>
        </row>
        <row r="394">
          <cell r="D394">
            <v>8</v>
          </cell>
          <cell r="AQ394">
            <v>371549640</v>
          </cell>
          <cell r="AR394" t="str">
            <v>201204</v>
          </cell>
        </row>
        <row r="395">
          <cell r="D395">
            <v>8</v>
          </cell>
          <cell r="AQ395">
            <v>383355144</v>
          </cell>
          <cell r="AR395" t="str">
            <v>201205</v>
          </cell>
        </row>
        <row r="396">
          <cell r="D396">
            <v>8</v>
          </cell>
          <cell r="AQ396">
            <v>348412777</v>
          </cell>
          <cell r="AR396" t="str">
            <v>201206</v>
          </cell>
        </row>
        <row r="397">
          <cell r="D397">
            <v>8</v>
          </cell>
          <cell r="AQ397">
            <v>347892375</v>
          </cell>
          <cell r="AR397" t="str">
            <v>201207</v>
          </cell>
        </row>
        <row r="398">
          <cell r="D398">
            <v>8</v>
          </cell>
          <cell r="AQ398">
            <v>360009223</v>
          </cell>
          <cell r="AR398" t="str">
            <v>201208</v>
          </cell>
        </row>
        <row r="399">
          <cell r="D399">
            <v>8</v>
          </cell>
          <cell r="AQ399">
            <v>387275645</v>
          </cell>
          <cell r="AR399" t="str">
            <v>201209</v>
          </cell>
        </row>
        <row r="400">
          <cell r="D400">
            <v>8</v>
          </cell>
          <cell r="AQ400">
            <v>322172916</v>
          </cell>
          <cell r="AR400" t="str">
            <v>201210</v>
          </cell>
        </row>
        <row r="401">
          <cell r="D401">
            <v>8</v>
          </cell>
          <cell r="AQ401">
            <v>319717616</v>
          </cell>
          <cell r="AR401" t="str">
            <v>201211</v>
          </cell>
        </row>
        <row r="402">
          <cell r="D402">
            <v>8</v>
          </cell>
          <cell r="AQ402">
            <v>330940169</v>
          </cell>
          <cell r="AR402" t="str">
            <v>201212</v>
          </cell>
        </row>
        <row r="403">
          <cell r="D403">
            <v>9</v>
          </cell>
          <cell r="AQ403">
            <v>151170301</v>
          </cell>
          <cell r="AR403" t="str">
            <v>200901</v>
          </cell>
        </row>
        <row r="404">
          <cell r="D404">
            <v>9</v>
          </cell>
          <cell r="AQ404">
            <v>154458506</v>
          </cell>
          <cell r="AR404" t="str">
            <v>200902</v>
          </cell>
        </row>
        <row r="405">
          <cell r="D405">
            <v>9</v>
          </cell>
          <cell r="AQ405">
            <v>180956701</v>
          </cell>
          <cell r="AR405" t="str">
            <v>200903</v>
          </cell>
        </row>
        <row r="406">
          <cell r="D406">
            <v>9</v>
          </cell>
          <cell r="AQ406">
            <v>186045724</v>
          </cell>
          <cell r="AR406" t="str">
            <v>200904</v>
          </cell>
        </row>
        <row r="407">
          <cell r="D407">
            <v>9</v>
          </cell>
          <cell r="AQ407">
            <v>248068568</v>
          </cell>
          <cell r="AR407" t="str">
            <v>200905</v>
          </cell>
        </row>
        <row r="408">
          <cell r="D408">
            <v>9</v>
          </cell>
          <cell r="AQ408">
            <v>264792836</v>
          </cell>
          <cell r="AR408" t="str">
            <v>200906</v>
          </cell>
        </row>
        <row r="409">
          <cell r="D409">
            <v>9</v>
          </cell>
          <cell r="AQ409">
            <v>306722262</v>
          </cell>
          <cell r="AR409" t="str">
            <v>200907</v>
          </cell>
        </row>
        <row r="410">
          <cell r="D410">
            <v>9</v>
          </cell>
          <cell r="AQ410">
            <v>319625795</v>
          </cell>
          <cell r="AR410" t="str">
            <v>200908</v>
          </cell>
        </row>
        <row r="411">
          <cell r="D411">
            <v>9</v>
          </cell>
          <cell r="AQ411">
            <v>297235212</v>
          </cell>
          <cell r="AR411" t="str">
            <v>200909</v>
          </cell>
        </row>
        <row r="412">
          <cell r="D412">
            <v>9</v>
          </cell>
          <cell r="AQ412">
            <v>352726504</v>
          </cell>
          <cell r="AR412" t="str">
            <v>200910</v>
          </cell>
        </row>
        <row r="413">
          <cell r="D413">
            <v>9</v>
          </cell>
          <cell r="AQ413">
            <v>347406531</v>
          </cell>
          <cell r="AR413" t="str">
            <v>200911</v>
          </cell>
        </row>
        <row r="414">
          <cell r="D414">
            <v>9</v>
          </cell>
          <cell r="AQ414">
            <v>316480974</v>
          </cell>
          <cell r="AR414" t="str">
            <v>200912</v>
          </cell>
        </row>
        <row r="415">
          <cell r="D415">
            <v>9</v>
          </cell>
          <cell r="AQ415">
            <v>343835905</v>
          </cell>
          <cell r="AR415" t="str">
            <v>201001</v>
          </cell>
        </row>
        <row r="416">
          <cell r="D416">
            <v>9</v>
          </cell>
          <cell r="AQ416">
            <v>282412628</v>
          </cell>
          <cell r="AR416" t="str">
            <v>201002</v>
          </cell>
        </row>
        <row r="417">
          <cell r="D417">
            <v>9</v>
          </cell>
          <cell r="AQ417">
            <v>183870376</v>
          </cell>
          <cell r="AR417" t="str">
            <v>201007</v>
          </cell>
        </row>
        <row r="418">
          <cell r="D418">
            <v>9</v>
          </cell>
          <cell r="AQ418">
            <v>489365808</v>
          </cell>
          <cell r="AR418" t="str">
            <v>201008</v>
          </cell>
        </row>
        <row r="419">
          <cell r="D419">
            <v>9</v>
          </cell>
          <cell r="AQ419">
            <v>509584285</v>
          </cell>
          <cell r="AR419" t="str">
            <v>201009</v>
          </cell>
        </row>
        <row r="420">
          <cell r="D420">
            <v>9</v>
          </cell>
          <cell r="AQ420">
            <v>520321474</v>
          </cell>
          <cell r="AR420" t="str">
            <v>201010</v>
          </cell>
        </row>
        <row r="421">
          <cell r="D421">
            <v>9</v>
          </cell>
          <cell r="AQ421">
            <v>444734104</v>
          </cell>
          <cell r="AR421" t="str">
            <v>201011</v>
          </cell>
        </row>
        <row r="422">
          <cell r="D422">
            <v>10</v>
          </cell>
          <cell r="AQ422">
            <v>23545421</v>
          </cell>
          <cell r="AR422" t="str">
            <v>200911</v>
          </cell>
        </row>
        <row r="423">
          <cell r="D423">
            <v>9</v>
          </cell>
          <cell r="AQ423">
            <v>538053761</v>
          </cell>
          <cell r="AR423" t="str">
            <v>201012</v>
          </cell>
        </row>
        <row r="424">
          <cell r="D424">
            <v>9</v>
          </cell>
          <cell r="AQ424">
            <v>581762575</v>
          </cell>
          <cell r="AR424" t="str">
            <v>201101</v>
          </cell>
        </row>
        <row r="425">
          <cell r="D425">
            <v>9</v>
          </cell>
          <cell r="AQ425">
            <v>475822213</v>
          </cell>
          <cell r="AR425" t="str">
            <v>201102</v>
          </cell>
        </row>
        <row r="426">
          <cell r="D426">
            <v>9</v>
          </cell>
          <cell r="AQ426">
            <v>556786811</v>
          </cell>
          <cell r="AR426" t="str">
            <v>201103</v>
          </cell>
        </row>
        <row r="427">
          <cell r="D427">
            <v>9</v>
          </cell>
          <cell r="AQ427">
            <v>583135356</v>
          </cell>
          <cell r="AR427" t="str">
            <v>201104</v>
          </cell>
        </row>
        <row r="428">
          <cell r="D428">
            <v>9</v>
          </cell>
          <cell r="AQ428">
            <v>678993250</v>
          </cell>
          <cell r="AR428" t="str">
            <v>201105</v>
          </cell>
        </row>
        <row r="429">
          <cell r="D429">
            <v>9</v>
          </cell>
          <cell r="AQ429">
            <v>711387758</v>
          </cell>
          <cell r="AR429" t="str">
            <v>201106</v>
          </cell>
        </row>
        <row r="430">
          <cell r="D430">
            <v>9</v>
          </cell>
          <cell r="AQ430">
            <v>711950193</v>
          </cell>
          <cell r="AR430" t="str">
            <v>201107</v>
          </cell>
        </row>
        <row r="431">
          <cell r="D431">
            <v>9</v>
          </cell>
          <cell r="AQ431">
            <v>693116817</v>
          </cell>
          <cell r="AR431" t="str">
            <v>201108</v>
          </cell>
        </row>
        <row r="432">
          <cell r="D432">
            <v>9</v>
          </cell>
          <cell r="AQ432">
            <v>627834583</v>
          </cell>
          <cell r="AR432" t="str">
            <v>201109</v>
          </cell>
        </row>
        <row r="433">
          <cell r="D433">
            <v>9</v>
          </cell>
          <cell r="AQ433">
            <v>670470217</v>
          </cell>
          <cell r="AR433" t="str">
            <v>201110</v>
          </cell>
        </row>
        <row r="434">
          <cell r="D434">
            <v>9</v>
          </cell>
          <cell r="AQ434">
            <v>562456486</v>
          </cell>
          <cell r="AR434" t="str">
            <v>201111</v>
          </cell>
        </row>
        <row r="435">
          <cell r="D435">
            <v>9</v>
          </cell>
          <cell r="AQ435">
            <v>631763495</v>
          </cell>
          <cell r="AR435" t="str">
            <v>201112</v>
          </cell>
        </row>
        <row r="436">
          <cell r="D436">
            <v>9</v>
          </cell>
          <cell r="AQ436">
            <v>675072172</v>
          </cell>
          <cell r="AR436" t="str">
            <v>201201</v>
          </cell>
        </row>
        <row r="437">
          <cell r="D437">
            <v>9</v>
          </cell>
          <cell r="AQ437">
            <v>599291773</v>
          </cell>
          <cell r="AR437" t="str">
            <v>201202</v>
          </cell>
        </row>
        <row r="438">
          <cell r="D438">
            <v>9</v>
          </cell>
          <cell r="AQ438">
            <v>694476824</v>
          </cell>
          <cell r="AR438" t="str">
            <v>201203</v>
          </cell>
        </row>
        <row r="439">
          <cell r="D439">
            <v>9</v>
          </cell>
          <cell r="AQ439">
            <v>677778937</v>
          </cell>
          <cell r="AR439" t="str">
            <v>201204</v>
          </cell>
        </row>
        <row r="440">
          <cell r="D440">
            <v>9</v>
          </cell>
          <cell r="AQ440">
            <v>730537444</v>
          </cell>
          <cell r="AR440" t="str">
            <v>201205</v>
          </cell>
        </row>
        <row r="441">
          <cell r="D441">
            <v>9</v>
          </cell>
          <cell r="AQ441">
            <v>744791020</v>
          </cell>
          <cell r="AR441" t="str">
            <v>201206</v>
          </cell>
        </row>
        <row r="442">
          <cell r="D442">
            <v>9</v>
          </cell>
          <cell r="AQ442">
            <v>787715438</v>
          </cell>
          <cell r="AR442" t="str">
            <v>201207</v>
          </cell>
        </row>
        <row r="443">
          <cell r="D443">
            <v>9</v>
          </cell>
          <cell r="AQ443">
            <v>748055745</v>
          </cell>
          <cell r="AR443" t="str">
            <v>201208</v>
          </cell>
        </row>
        <row r="444">
          <cell r="D444">
            <v>9</v>
          </cell>
          <cell r="AQ444">
            <v>781760507</v>
          </cell>
          <cell r="AR444" t="str">
            <v>201209</v>
          </cell>
        </row>
        <row r="445">
          <cell r="D445">
            <v>9</v>
          </cell>
          <cell r="AQ445">
            <v>767170786</v>
          </cell>
          <cell r="AR445" t="str">
            <v>201210</v>
          </cell>
        </row>
        <row r="446">
          <cell r="D446">
            <v>9</v>
          </cell>
          <cell r="AQ446">
            <v>712766250</v>
          </cell>
          <cell r="AR446" t="str">
            <v>201211</v>
          </cell>
        </row>
        <row r="447">
          <cell r="D447">
            <v>9</v>
          </cell>
          <cell r="AQ447">
            <v>751227952</v>
          </cell>
          <cell r="AR447" t="str">
            <v>201212</v>
          </cell>
        </row>
        <row r="448">
          <cell r="D448">
            <v>9</v>
          </cell>
          <cell r="AQ448">
            <v>793543430</v>
          </cell>
          <cell r="AR448" t="str">
            <v>201301</v>
          </cell>
        </row>
        <row r="449">
          <cell r="D449">
            <v>9</v>
          </cell>
          <cell r="AQ449">
            <v>751098321</v>
          </cell>
          <cell r="AR449" t="str">
            <v>201302</v>
          </cell>
        </row>
        <row r="450">
          <cell r="D450">
            <v>9</v>
          </cell>
          <cell r="AQ450">
            <v>580167124</v>
          </cell>
          <cell r="AR450" t="str">
            <v>201303</v>
          </cell>
        </row>
        <row r="451">
          <cell r="D451">
            <v>9</v>
          </cell>
          <cell r="AQ451">
            <v>526081331</v>
          </cell>
          <cell r="AR451" t="str">
            <v>201304</v>
          </cell>
        </row>
        <row r="452">
          <cell r="D452">
            <v>9</v>
          </cell>
          <cell r="AQ452">
            <v>759781774</v>
          </cell>
          <cell r="AR452" t="str">
            <v>201305</v>
          </cell>
        </row>
        <row r="453">
          <cell r="D453">
            <v>10</v>
          </cell>
          <cell r="AQ453">
            <v>44336445</v>
          </cell>
          <cell r="AR453" t="str">
            <v>200901</v>
          </cell>
        </row>
        <row r="454">
          <cell r="D454">
            <v>10</v>
          </cell>
          <cell r="AQ454">
            <v>45145057</v>
          </cell>
          <cell r="AR454" t="str">
            <v>200902</v>
          </cell>
        </row>
        <row r="455">
          <cell r="D455">
            <v>10</v>
          </cell>
          <cell r="AQ455">
            <v>25867546</v>
          </cell>
          <cell r="AR455" t="str">
            <v>200903</v>
          </cell>
        </row>
        <row r="456">
          <cell r="D456">
            <v>10</v>
          </cell>
          <cell r="AQ456">
            <v>26663864</v>
          </cell>
          <cell r="AR456" t="str">
            <v>200904</v>
          </cell>
        </row>
        <row r="457">
          <cell r="D457">
            <v>10</v>
          </cell>
          <cell r="AQ457">
            <v>19679028</v>
          </cell>
          <cell r="AR457" t="str">
            <v>200905</v>
          </cell>
        </row>
        <row r="458">
          <cell r="D458">
            <v>10</v>
          </cell>
          <cell r="AQ458">
            <v>25560713</v>
          </cell>
          <cell r="AR458" t="str">
            <v>200906</v>
          </cell>
        </row>
        <row r="459">
          <cell r="D459">
            <v>10</v>
          </cell>
          <cell r="AQ459">
            <v>38526982</v>
          </cell>
          <cell r="AR459" t="str">
            <v>200907</v>
          </cell>
        </row>
        <row r="460">
          <cell r="D460">
            <v>10</v>
          </cell>
          <cell r="AQ460">
            <v>29000769</v>
          </cell>
          <cell r="AR460" t="str">
            <v>200908</v>
          </cell>
        </row>
        <row r="461">
          <cell r="D461">
            <v>10</v>
          </cell>
          <cell r="AQ461">
            <v>30957184</v>
          </cell>
          <cell r="AR461" t="str">
            <v>200909</v>
          </cell>
        </row>
        <row r="462">
          <cell r="D462">
            <v>10</v>
          </cell>
          <cell r="AQ462">
            <v>42268824</v>
          </cell>
          <cell r="AR462" t="str">
            <v>201002</v>
          </cell>
        </row>
        <row r="463">
          <cell r="D463">
            <v>10</v>
          </cell>
          <cell r="AQ463">
            <v>2848077</v>
          </cell>
          <cell r="AR463" t="str">
            <v>201003</v>
          </cell>
        </row>
        <row r="464">
          <cell r="D464">
            <v>10</v>
          </cell>
          <cell r="AQ464">
            <v>39443371</v>
          </cell>
          <cell r="AR464" t="str">
            <v>201004</v>
          </cell>
        </row>
        <row r="465">
          <cell r="D465">
            <v>10</v>
          </cell>
          <cell r="AQ465">
            <v>48849673</v>
          </cell>
          <cell r="AR465" t="str">
            <v>201005</v>
          </cell>
        </row>
        <row r="466">
          <cell r="D466">
            <v>10</v>
          </cell>
          <cell r="AQ466">
            <v>35411123</v>
          </cell>
          <cell r="AR466" t="str">
            <v>201006</v>
          </cell>
        </row>
        <row r="467">
          <cell r="D467">
            <v>10</v>
          </cell>
          <cell r="AQ467">
            <v>39031072</v>
          </cell>
          <cell r="AR467" t="str">
            <v>201007</v>
          </cell>
        </row>
        <row r="468">
          <cell r="D468">
            <v>10</v>
          </cell>
          <cell r="AQ468">
            <v>24807487</v>
          </cell>
          <cell r="AR468" t="str">
            <v>201008</v>
          </cell>
        </row>
        <row r="469">
          <cell r="D469">
            <v>10</v>
          </cell>
          <cell r="AQ469">
            <v>39228209</v>
          </cell>
          <cell r="AR469" t="str">
            <v>201009</v>
          </cell>
        </row>
        <row r="470">
          <cell r="D470">
            <v>10</v>
          </cell>
          <cell r="AQ470">
            <v>23975534</v>
          </cell>
          <cell r="AR470" t="str">
            <v>201010</v>
          </cell>
        </row>
        <row r="471">
          <cell r="D471">
            <v>10</v>
          </cell>
          <cell r="AQ471">
            <v>20223382</v>
          </cell>
          <cell r="AR471" t="str">
            <v>201011</v>
          </cell>
        </row>
        <row r="472">
          <cell r="D472">
            <v>10</v>
          </cell>
          <cell r="AQ472">
            <v>16720909</v>
          </cell>
          <cell r="AR472" t="str">
            <v>201012</v>
          </cell>
        </row>
        <row r="473">
          <cell r="D473">
            <v>10</v>
          </cell>
          <cell r="AQ473">
            <v>41638784</v>
          </cell>
          <cell r="AR473" t="str">
            <v>201101</v>
          </cell>
        </row>
        <row r="474">
          <cell r="D474">
            <v>10</v>
          </cell>
          <cell r="AQ474">
            <v>34420776</v>
          </cell>
          <cell r="AR474" t="str">
            <v>201102</v>
          </cell>
        </row>
        <row r="475">
          <cell r="D475">
            <v>10</v>
          </cell>
          <cell r="AQ475">
            <v>15934395</v>
          </cell>
          <cell r="AR475" t="str">
            <v>201103</v>
          </cell>
        </row>
        <row r="476">
          <cell r="D476">
            <v>10</v>
          </cell>
          <cell r="AQ476">
            <v>28108683</v>
          </cell>
          <cell r="AR476" t="str">
            <v>201104</v>
          </cell>
        </row>
        <row r="477">
          <cell r="D477">
            <v>10</v>
          </cell>
          <cell r="AQ477">
            <v>18692090</v>
          </cell>
          <cell r="AR477" t="str">
            <v>201105</v>
          </cell>
        </row>
        <row r="478">
          <cell r="D478">
            <v>10</v>
          </cell>
          <cell r="AQ478">
            <v>24590088</v>
          </cell>
          <cell r="AR478" t="str">
            <v>201106</v>
          </cell>
        </row>
        <row r="479">
          <cell r="D479">
            <v>10</v>
          </cell>
          <cell r="AQ479">
            <v>21003271</v>
          </cell>
          <cell r="AR479" t="str">
            <v>201107</v>
          </cell>
        </row>
        <row r="480">
          <cell r="D480">
            <v>10</v>
          </cell>
          <cell r="AQ480">
            <v>24890407</v>
          </cell>
          <cell r="AR480" t="str">
            <v>201108</v>
          </cell>
        </row>
        <row r="481">
          <cell r="D481">
            <v>10</v>
          </cell>
          <cell r="AQ481">
            <v>25285926</v>
          </cell>
          <cell r="AR481" t="str">
            <v>201109</v>
          </cell>
        </row>
        <row r="482">
          <cell r="D482">
            <v>10</v>
          </cell>
          <cell r="AQ482">
            <v>27811008</v>
          </cell>
          <cell r="AR482" t="str">
            <v>201110</v>
          </cell>
        </row>
        <row r="483">
          <cell r="D483">
            <v>10</v>
          </cell>
          <cell r="AQ483">
            <v>15713869</v>
          </cell>
          <cell r="AR483" t="str">
            <v>201111</v>
          </cell>
        </row>
        <row r="484">
          <cell r="D484">
            <v>10</v>
          </cell>
          <cell r="AQ484">
            <v>8019196</v>
          </cell>
          <cell r="AR484" t="str">
            <v>201112</v>
          </cell>
        </row>
        <row r="485">
          <cell r="D485">
            <v>10</v>
          </cell>
          <cell r="AQ485">
            <v>20249563</v>
          </cell>
          <cell r="AR485" t="str">
            <v>201201</v>
          </cell>
        </row>
        <row r="486">
          <cell r="D486">
            <v>10</v>
          </cell>
          <cell r="AQ486">
            <v>23920985</v>
          </cell>
          <cell r="AR486" t="str">
            <v>201202</v>
          </cell>
        </row>
        <row r="487">
          <cell r="D487">
            <v>10</v>
          </cell>
          <cell r="AQ487">
            <v>12687300</v>
          </cell>
          <cell r="AR487" t="str">
            <v>201203</v>
          </cell>
        </row>
        <row r="488">
          <cell r="D488">
            <v>10</v>
          </cell>
          <cell r="AQ488">
            <v>16411416</v>
          </cell>
          <cell r="AR488" t="str">
            <v>201204</v>
          </cell>
        </row>
        <row r="489">
          <cell r="D489">
            <v>10</v>
          </cell>
          <cell r="AQ489">
            <v>8255404</v>
          </cell>
          <cell r="AR489" t="str">
            <v>201205</v>
          </cell>
        </row>
        <row r="490">
          <cell r="D490">
            <v>10</v>
          </cell>
          <cell r="AQ490">
            <v>13148788</v>
          </cell>
          <cell r="AR490" t="str">
            <v>201206</v>
          </cell>
        </row>
        <row r="491">
          <cell r="D491">
            <v>10</v>
          </cell>
          <cell r="AQ491">
            <v>26699304</v>
          </cell>
          <cell r="AR491" t="str">
            <v>201207</v>
          </cell>
        </row>
        <row r="492">
          <cell r="D492">
            <v>10</v>
          </cell>
          <cell r="AQ492">
            <v>17397748</v>
          </cell>
          <cell r="AR492" t="str">
            <v>201208</v>
          </cell>
        </row>
        <row r="493">
          <cell r="D493">
            <v>10</v>
          </cell>
          <cell r="AQ493">
            <v>15028361</v>
          </cell>
          <cell r="AR493" t="str">
            <v>201209</v>
          </cell>
        </row>
        <row r="494">
          <cell r="D494">
            <v>10</v>
          </cell>
          <cell r="AQ494">
            <v>13599144.550000001</v>
          </cell>
          <cell r="AR494" t="str">
            <v>201210</v>
          </cell>
        </row>
        <row r="495">
          <cell r="D495">
            <v>10</v>
          </cell>
          <cell r="AQ495">
            <v>11010992</v>
          </cell>
          <cell r="AR495" t="str">
            <v>201211</v>
          </cell>
        </row>
        <row r="496">
          <cell r="D496">
            <v>10</v>
          </cell>
          <cell r="AQ496">
            <v>8187009</v>
          </cell>
          <cell r="AR496" t="str">
            <v>201212</v>
          </cell>
        </row>
        <row r="497">
          <cell r="D497">
            <v>10</v>
          </cell>
          <cell r="AQ497">
            <v>129967471.8</v>
          </cell>
          <cell r="AR497" t="str">
            <v>201301</v>
          </cell>
        </row>
        <row r="498">
          <cell r="D498">
            <v>10</v>
          </cell>
          <cell r="AQ498">
            <v>297168491</v>
          </cell>
          <cell r="AR498" t="str">
            <v>201302</v>
          </cell>
        </row>
        <row r="499">
          <cell r="D499">
            <v>10</v>
          </cell>
          <cell r="AQ499">
            <v>123339863</v>
          </cell>
          <cell r="AR499" t="str">
            <v>201303</v>
          </cell>
        </row>
        <row r="500">
          <cell r="D500">
            <v>10</v>
          </cell>
          <cell r="AQ500">
            <v>48981655</v>
          </cell>
          <cell r="AR500" t="str">
            <v>201304</v>
          </cell>
        </row>
        <row r="501">
          <cell r="D501">
            <v>10</v>
          </cell>
          <cell r="AQ501">
            <v>69463410</v>
          </cell>
          <cell r="AR501" t="str">
            <v>201305</v>
          </cell>
        </row>
        <row r="502">
          <cell r="D502">
            <v>10</v>
          </cell>
          <cell r="AQ502">
            <v>100118589</v>
          </cell>
          <cell r="AR502" t="str">
            <v>201306</v>
          </cell>
        </row>
        <row r="503">
          <cell r="D503">
            <v>10</v>
          </cell>
          <cell r="AQ503">
            <v>148281563</v>
          </cell>
          <cell r="AR503" t="str">
            <v>201307</v>
          </cell>
        </row>
        <row r="504">
          <cell r="D504">
            <v>11</v>
          </cell>
          <cell r="AQ504">
            <v>800253790</v>
          </cell>
          <cell r="AR504" t="str">
            <v>200901</v>
          </cell>
        </row>
        <row r="505">
          <cell r="D505">
            <v>11</v>
          </cell>
          <cell r="AQ505">
            <v>723222107</v>
          </cell>
          <cell r="AR505" t="str">
            <v>200902</v>
          </cell>
        </row>
        <row r="506">
          <cell r="D506">
            <v>11</v>
          </cell>
          <cell r="AQ506">
            <v>976177373</v>
          </cell>
          <cell r="AR506" t="str">
            <v>200903</v>
          </cell>
        </row>
        <row r="507">
          <cell r="D507">
            <v>11</v>
          </cell>
          <cell r="AQ507">
            <v>1032662145</v>
          </cell>
          <cell r="AR507" t="str">
            <v>200904</v>
          </cell>
        </row>
        <row r="508">
          <cell r="D508">
            <v>11</v>
          </cell>
          <cell r="AQ508">
            <v>1194775921</v>
          </cell>
          <cell r="AR508" t="str">
            <v>200905</v>
          </cell>
        </row>
        <row r="509">
          <cell r="D509">
            <v>11</v>
          </cell>
          <cell r="AQ509">
            <v>1077059177</v>
          </cell>
          <cell r="AR509" t="str">
            <v>200906</v>
          </cell>
        </row>
        <row r="510">
          <cell r="D510">
            <v>11</v>
          </cell>
          <cell r="AQ510">
            <v>1156356959</v>
          </cell>
          <cell r="AR510" t="str">
            <v>200907</v>
          </cell>
        </row>
        <row r="511">
          <cell r="D511">
            <v>11</v>
          </cell>
          <cell r="AQ511">
            <v>1183303632</v>
          </cell>
          <cell r="AR511" t="str">
            <v>200908</v>
          </cell>
        </row>
        <row r="512">
          <cell r="D512">
            <v>11</v>
          </cell>
          <cell r="AQ512">
            <v>1151828147</v>
          </cell>
          <cell r="AR512" t="str">
            <v>200909</v>
          </cell>
        </row>
        <row r="513">
          <cell r="D513">
            <v>11</v>
          </cell>
          <cell r="AQ513">
            <v>1297497245</v>
          </cell>
          <cell r="AR513" t="str">
            <v>200910</v>
          </cell>
        </row>
        <row r="514">
          <cell r="D514">
            <v>11</v>
          </cell>
          <cell r="AQ514">
            <v>1308993408</v>
          </cell>
          <cell r="AR514" t="str">
            <v>200911</v>
          </cell>
        </row>
        <row r="515">
          <cell r="D515">
            <v>11</v>
          </cell>
          <cell r="AQ515">
            <v>1305231593</v>
          </cell>
          <cell r="AR515" t="str">
            <v>200912</v>
          </cell>
        </row>
        <row r="516">
          <cell r="D516">
            <v>11</v>
          </cell>
          <cell r="AQ516">
            <v>1392537503</v>
          </cell>
          <cell r="AR516" t="str">
            <v>201001</v>
          </cell>
        </row>
        <row r="517">
          <cell r="D517">
            <v>11</v>
          </cell>
          <cell r="AQ517">
            <v>1187432328</v>
          </cell>
          <cell r="AR517" t="str">
            <v>201002</v>
          </cell>
        </row>
        <row r="518">
          <cell r="D518">
            <v>11</v>
          </cell>
          <cell r="AQ518">
            <v>328577263</v>
          </cell>
          <cell r="AR518" t="str">
            <v>201006</v>
          </cell>
        </row>
        <row r="519">
          <cell r="D519">
            <v>11</v>
          </cell>
          <cell r="AQ519">
            <v>1737787296</v>
          </cell>
          <cell r="AR519" t="str">
            <v>201007</v>
          </cell>
        </row>
        <row r="520">
          <cell r="D520">
            <v>11</v>
          </cell>
          <cell r="AQ520">
            <v>1773948207</v>
          </cell>
          <cell r="AR520" t="str">
            <v>201008</v>
          </cell>
        </row>
        <row r="521">
          <cell r="D521">
            <v>11</v>
          </cell>
          <cell r="AQ521">
            <v>1729952962</v>
          </cell>
          <cell r="AR521" t="str">
            <v>201009</v>
          </cell>
        </row>
        <row r="522">
          <cell r="D522">
            <v>11</v>
          </cell>
          <cell r="AQ522">
            <v>1984295533</v>
          </cell>
          <cell r="AR522" t="str">
            <v>201010</v>
          </cell>
        </row>
        <row r="523">
          <cell r="D523">
            <v>11</v>
          </cell>
          <cell r="AQ523">
            <v>1830662280</v>
          </cell>
          <cell r="AR523" t="str">
            <v>201011</v>
          </cell>
        </row>
        <row r="524">
          <cell r="D524">
            <v>11</v>
          </cell>
          <cell r="AQ524">
            <v>1992031334</v>
          </cell>
          <cell r="AR524" t="str">
            <v>201012</v>
          </cell>
        </row>
        <row r="525">
          <cell r="D525">
            <v>11</v>
          </cell>
          <cell r="AQ525">
            <v>2001865960</v>
          </cell>
          <cell r="AR525" t="str">
            <v>201101</v>
          </cell>
        </row>
        <row r="526">
          <cell r="D526">
            <v>11</v>
          </cell>
          <cell r="AQ526">
            <v>1684025164</v>
          </cell>
          <cell r="AR526" t="str">
            <v>201102</v>
          </cell>
        </row>
        <row r="527">
          <cell r="D527">
            <v>11</v>
          </cell>
          <cell r="AQ527">
            <v>2002690646</v>
          </cell>
          <cell r="AR527" t="str">
            <v>201103</v>
          </cell>
        </row>
        <row r="528">
          <cell r="D528">
            <v>11</v>
          </cell>
          <cell r="AQ528">
            <v>2206065052</v>
          </cell>
          <cell r="AR528" t="str">
            <v>201104</v>
          </cell>
        </row>
        <row r="529">
          <cell r="D529">
            <v>11</v>
          </cell>
          <cell r="AQ529">
            <v>2400859907</v>
          </cell>
          <cell r="AR529" t="str">
            <v>201105</v>
          </cell>
        </row>
        <row r="530">
          <cell r="D530">
            <v>11</v>
          </cell>
          <cell r="AQ530">
            <v>2358592400</v>
          </cell>
          <cell r="AR530" t="str">
            <v>201106</v>
          </cell>
        </row>
        <row r="531">
          <cell r="D531">
            <v>11</v>
          </cell>
          <cell r="AQ531">
            <v>2491130009</v>
          </cell>
          <cell r="AR531" t="str">
            <v>201107</v>
          </cell>
        </row>
        <row r="532">
          <cell r="D532">
            <v>11</v>
          </cell>
          <cell r="AQ532">
            <v>2424944214</v>
          </cell>
          <cell r="AR532" t="str">
            <v>201108</v>
          </cell>
        </row>
        <row r="533">
          <cell r="D533">
            <v>11</v>
          </cell>
          <cell r="AQ533">
            <v>2435809228</v>
          </cell>
          <cell r="AR533" t="str">
            <v>201109</v>
          </cell>
        </row>
        <row r="534">
          <cell r="D534">
            <v>11</v>
          </cell>
          <cell r="AQ534">
            <v>2459247330</v>
          </cell>
          <cell r="AR534" t="str">
            <v>201110</v>
          </cell>
        </row>
        <row r="535">
          <cell r="D535">
            <v>11</v>
          </cell>
          <cell r="AQ535">
            <v>2115562473</v>
          </cell>
          <cell r="AR535" t="str">
            <v>201111</v>
          </cell>
        </row>
        <row r="536">
          <cell r="D536">
            <v>11</v>
          </cell>
          <cell r="AQ536">
            <v>2557222243</v>
          </cell>
          <cell r="AR536" t="str">
            <v>201112</v>
          </cell>
        </row>
        <row r="537">
          <cell r="D537">
            <v>11</v>
          </cell>
          <cell r="AQ537">
            <v>2379927934</v>
          </cell>
          <cell r="AR537" t="str">
            <v>201201</v>
          </cell>
        </row>
        <row r="538">
          <cell r="D538">
            <v>11</v>
          </cell>
          <cell r="AQ538">
            <v>2206635394</v>
          </cell>
          <cell r="AR538" t="str">
            <v>201202</v>
          </cell>
        </row>
        <row r="539">
          <cell r="D539">
            <v>11</v>
          </cell>
          <cell r="AQ539">
            <v>2454730800</v>
          </cell>
          <cell r="AR539" t="str">
            <v>201203</v>
          </cell>
        </row>
        <row r="540">
          <cell r="D540">
            <v>11</v>
          </cell>
          <cell r="AQ540">
            <v>2544842630</v>
          </cell>
          <cell r="AR540" t="str">
            <v>201204</v>
          </cell>
        </row>
        <row r="541">
          <cell r="D541">
            <v>11</v>
          </cell>
          <cell r="AQ541">
            <v>2612064776</v>
          </cell>
          <cell r="AR541" t="str">
            <v>201205</v>
          </cell>
        </row>
        <row r="542">
          <cell r="D542">
            <v>11</v>
          </cell>
          <cell r="AQ542">
            <v>2642330295</v>
          </cell>
          <cell r="AR542" t="str">
            <v>201206</v>
          </cell>
        </row>
        <row r="543">
          <cell r="D543">
            <v>11</v>
          </cell>
          <cell r="AQ543">
            <v>2708120083</v>
          </cell>
          <cell r="AR543" t="str">
            <v>201207</v>
          </cell>
        </row>
        <row r="544">
          <cell r="D544">
            <v>14</v>
          </cell>
          <cell r="AQ544">
            <v>458210583</v>
          </cell>
          <cell r="AR544" t="str">
            <v>200911</v>
          </cell>
        </row>
        <row r="545">
          <cell r="D545">
            <v>11</v>
          </cell>
          <cell r="AQ545">
            <v>2811427915</v>
          </cell>
          <cell r="AR545" t="str">
            <v>201208</v>
          </cell>
        </row>
        <row r="546">
          <cell r="D546">
            <v>11</v>
          </cell>
          <cell r="AQ546">
            <v>2685250590</v>
          </cell>
          <cell r="AR546" t="str">
            <v>201209</v>
          </cell>
        </row>
        <row r="547">
          <cell r="D547">
            <v>11</v>
          </cell>
          <cell r="AQ547">
            <v>2818876616</v>
          </cell>
          <cell r="AR547" t="str">
            <v>201210</v>
          </cell>
        </row>
        <row r="548">
          <cell r="D548">
            <v>11</v>
          </cell>
          <cell r="AQ548">
            <v>2410065712</v>
          </cell>
          <cell r="AR548" t="str">
            <v>201211</v>
          </cell>
        </row>
        <row r="549">
          <cell r="D549">
            <v>11</v>
          </cell>
          <cell r="AQ549">
            <v>2879702051</v>
          </cell>
          <cell r="AR549" t="str">
            <v>201212</v>
          </cell>
        </row>
        <row r="550">
          <cell r="D550">
            <v>11</v>
          </cell>
          <cell r="AQ550">
            <v>2620867276</v>
          </cell>
          <cell r="AR550" t="str">
            <v>201301</v>
          </cell>
        </row>
        <row r="551">
          <cell r="D551">
            <v>11</v>
          </cell>
          <cell r="AQ551">
            <v>2343911838</v>
          </cell>
          <cell r="AR551" t="str">
            <v>201302</v>
          </cell>
        </row>
        <row r="552">
          <cell r="D552">
            <v>12</v>
          </cell>
          <cell r="AQ552">
            <v>82560859.209999993</v>
          </cell>
          <cell r="AR552" t="str">
            <v>200901</v>
          </cell>
        </row>
        <row r="553">
          <cell r="D553">
            <v>12</v>
          </cell>
          <cell r="AQ553">
            <v>76275724</v>
          </cell>
          <cell r="AR553" t="str">
            <v>200902</v>
          </cell>
        </row>
        <row r="554">
          <cell r="D554">
            <v>12</v>
          </cell>
          <cell r="AQ554">
            <v>92072875</v>
          </cell>
          <cell r="AR554" t="str">
            <v>200903</v>
          </cell>
        </row>
        <row r="555">
          <cell r="D555">
            <v>12</v>
          </cell>
          <cell r="AQ555">
            <v>109802358</v>
          </cell>
          <cell r="AR555" t="str">
            <v>200904</v>
          </cell>
        </row>
        <row r="556">
          <cell r="D556">
            <v>12</v>
          </cell>
          <cell r="AQ556">
            <v>105788978</v>
          </cell>
          <cell r="AR556" t="str">
            <v>200905</v>
          </cell>
        </row>
        <row r="557">
          <cell r="D557">
            <v>12</v>
          </cell>
          <cell r="AQ557">
            <v>103771447</v>
          </cell>
          <cell r="AR557" t="str">
            <v>200906</v>
          </cell>
        </row>
        <row r="558">
          <cell r="D558">
            <v>12</v>
          </cell>
          <cell r="AQ558">
            <v>133267163</v>
          </cell>
          <cell r="AR558" t="str">
            <v>200907</v>
          </cell>
        </row>
        <row r="559">
          <cell r="D559">
            <v>12</v>
          </cell>
          <cell r="AQ559">
            <v>112152532</v>
          </cell>
          <cell r="AR559" t="str">
            <v>200908</v>
          </cell>
        </row>
        <row r="560">
          <cell r="D560">
            <v>12</v>
          </cell>
          <cell r="AQ560">
            <v>116157027.03</v>
          </cell>
          <cell r="AR560" t="str">
            <v>200909</v>
          </cell>
        </row>
        <row r="561">
          <cell r="D561">
            <v>12</v>
          </cell>
          <cell r="AQ561">
            <v>109850689</v>
          </cell>
          <cell r="AR561" t="str">
            <v>200910</v>
          </cell>
        </row>
        <row r="562">
          <cell r="D562">
            <v>12</v>
          </cell>
          <cell r="AQ562">
            <v>96506764</v>
          </cell>
          <cell r="AR562" t="str">
            <v>200911</v>
          </cell>
        </row>
        <row r="563">
          <cell r="D563">
            <v>12</v>
          </cell>
          <cell r="AQ563">
            <v>121226781</v>
          </cell>
          <cell r="AR563" t="str">
            <v>200912</v>
          </cell>
        </row>
        <row r="564">
          <cell r="D564">
            <v>12</v>
          </cell>
          <cell r="AQ564">
            <v>124036446</v>
          </cell>
          <cell r="AR564" t="str">
            <v>201001</v>
          </cell>
        </row>
        <row r="565">
          <cell r="D565">
            <v>12</v>
          </cell>
          <cell r="AQ565">
            <v>114035492</v>
          </cell>
          <cell r="AR565" t="str">
            <v>201002</v>
          </cell>
        </row>
        <row r="566">
          <cell r="D566">
            <v>12</v>
          </cell>
          <cell r="AQ566">
            <v>34060558</v>
          </cell>
          <cell r="AR566" t="str">
            <v>201003</v>
          </cell>
        </row>
        <row r="567">
          <cell r="D567">
            <v>12</v>
          </cell>
          <cell r="AQ567">
            <v>169863928</v>
          </cell>
          <cell r="AR567" t="str">
            <v>201004</v>
          </cell>
        </row>
        <row r="568">
          <cell r="D568">
            <v>12</v>
          </cell>
          <cell r="AQ568">
            <v>244331253</v>
          </cell>
          <cell r="AR568" t="str">
            <v>201005</v>
          </cell>
        </row>
        <row r="569">
          <cell r="D569">
            <v>12</v>
          </cell>
          <cell r="AQ569">
            <v>237871921</v>
          </cell>
          <cell r="AR569" t="str">
            <v>201006</v>
          </cell>
        </row>
        <row r="570">
          <cell r="D570">
            <v>12</v>
          </cell>
          <cell r="AQ570">
            <v>207707645</v>
          </cell>
          <cell r="AR570" t="str">
            <v>201007</v>
          </cell>
        </row>
        <row r="571">
          <cell r="D571">
            <v>12</v>
          </cell>
          <cell r="AQ571">
            <v>207979484</v>
          </cell>
          <cell r="AR571" t="str">
            <v>201008</v>
          </cell>
        </row>
        <row r="572">
          <cell r="D572">
            <v>12</v>
          </cell>
          <cell r="AQ572">
            <v>186088278</v>
          </cell>
          <cell r="AR572" t="str">
            <v>201009</v>
          </cell>
        </row>
        <row r="573">
          <cell r="D573">
            <v>12</v>
          </cell>
          <cell r="AQ573">
            <v>205500577</v>
          </cell>
          <cell r="AR573" t="str">
            <v>201010</v>
          </cell>
        </row>
        <row r="574">
          <cell r="D574">
            <v>12</v>
          </cell>
          <cell r="AQ574">
            <v>171283852</v>
          </cell>
          <cell r="AR574" t="str">
            <v>201011</v>
          </cell>
        </row>
        <row r="575">
          <cell r="D575">
            <v>12</v>
          </cell>
          <cell r="AQ575">
            <v>198756165</v>
          </cell>
          <cell r="AR575" t="str">
            <v>201012</v>
          </cell>
        </row>
        <row r="576">
          <cell r="D576">
            <v>12</v>
          </cell>
          <cell r="AQ576">
            <v>193621913</v>
          </cell>
          <cell r="AR576" t="str">
            <v>201101</v>
          </cell>
        </row>
        <row r="577">
          <cell r="D577">
            <v>12</v>
          </cell>
          <cell r="AQ577">
            <v>180223353</v>
          </cell>
          <cell r="AR577" t="str">
            <v>201102</v>
          </cell>
        </row>
        <row r="578">
          <cell r="D578">
            <v>12</v>
          </cell>
          <cell r="AQ578">
            <v>192783559</v>
          </cell>
          <cell r="AR578" t="str">
            <v>201103</v>
          </cell>
        </row>
        <row r="579">
          <cell r="D579">
            <v>12</v>
          </cell>
          <cell r="AQ579">
            <v>185038000</v>
          </cell>
          <cell r="AR579" t="str">
            <v>201104</v>
          </cell>
        </row>
        <row r="580">
          <cell r="D580">
            <v>12</v>
          </cell>
          <cell r="AQ580">
            <v>188709567</v>
          </cell>
          <cell r="AR580" t="str">
            <v>201105</v>
          </cell>
        </row>
        <row r="581">
          <cell r="D581">
            <v>12</v>
          </cell>
          <cell r="AQ581">
            <v>204637453</v>
          </cell>
          <cell r="AR581" t="str">
            <v>201106</v>
          </cell>
        </row>
        <row r="582">
          <cell r="D582">
            <v>12</v>
          </cell>
          <cell r="AQ582">
            <v>201072474</v>
          </cell>
          <cell r="AR582" t="str">
            <v>201107</v>
          </cell>
        </row>
        <row r="583">
          <cell r="D583">
            <v>12</v>
          </cell>
          <cell r="AQ583">
            <v>224914698</v>
          </cell>
          <cell r="AR583" t="str">
            <v>201108</v>
          </cell>
        </row>
        <row r="584">
          <cell r="D584">
            <v>12</v>
          </cell>
          <cell r="AQ584">
            <v>217481576</v>
          </cell>
          <cell r="AR584" t="str">
            <v>201109</v>
          </cell>
        </row>
        <row r="585">
          <cell r="D585">
            <v>12</v>
          </cell>
          <cell r="AQ585">
            <v>208738473</v>
          </cell>
          <cell r="AR585" t="str">
            <v>201110</v>
          </cell>
        </row>
        <row r="586">
          <cell r="D586">
            <v>12</v>
          </cell>
          <cell r="AQ586">
            <v>206974673</v>
          </cell>
          <cell r="AR586" t="str">
            <v>201111</v>
          </cell>
        </row>
        <row r="587">
          <cell r="D587">
            <v>12</v>
          </cell>
          <cell r="AQ587">
            <v>206168197</v>
          </cell>
          <cell r="AR587" t="str">
            <v>201112</v>
          </cell>
        </row>
        <row r="588">
          <cell r="D588">
            <v>12</v>
          </cell>
          <cell r="AQ588">
            <v>187760092</v>
          </cell>
          <cell r="AR588" t="str">
            <v>201201</v>
          </cell>
        </row>
        <row r="589">
          <cell r="D589">
            <v>12</v>
          </cell>
          <cell r="AQ589">
            <v>198624521</v>
          </cell>
          <cell r="AR589" t="str">
            <v>201202</v>
          </cell>
        </row>
        <row r="590">
          <cell r="D590">
            <v>12</v>
          </cell>
          <cell r="AQ590">
            <v>203767907</v>
          </cell>
          <cell r="AR590" t="str">
            <v>201203</v>
          </cell>
        </row>
        <row r="591">
          <cell r="D591">
            <v>12</v>
          </cell>
          <cell r="AQ591">
            <v>229353004</v>
          </cell>
          <cell r="AR591" t="str">
            <v>201204</v>
          </cell>
        </row>
        <row r="592">
          <cell r="D592">
            <v>12</v>
          </cell>
          <cell r="AQ592">
            <v>230207958</v>
          </cell>
          <cell r="AR592" t="str">
            <v>201205</v>
          </cell>
        </row>
        <row r="593">
          <cell r="D593">
            <v>12</v>
          </cell>
          <cell r="AQ593">
            <v>241136495</v>
          </cell>
          <cell r="AR593" t="str">
            <v>201206</v>
          </cell>
        </row>
        <row r="594">
          <cell r="D594">
            <v>12</v>
          </cell>
          <cell r="AQ594">
            <v>204266005</v>
          </cell>
          <cell r="AR594" t="str">
            <v>201207</v>
          </cell>
        </row>
        <row r="595">
          <cell r="D595">
            <v>12</v>
          </cell>
          <cell r="AQ595">
            <v>191629654</v>
          </cell>
          <cell r="AR595" t="str">
            <v>201208</v>
          </cell>
        </row>
        <row r="596">
          <cell r="D596">
            <v>12</v>
          </cell>
          <cell r="AQ596">
            <v>200003974</v>
          </cell>
          <cell r="AR596" t="str">
            <v>201209</v>
          </cell>
        </row>
        <row r="597">
          <cell r="D597">
            <v>12</v>
          </cell>
          <cell r="AQ597">
            <v>194112309</v>
          </cell>
          <cell r="AR597" t="str">
            <v>201210</v>
          </cell>
        </row>
        <row r="598">
          <cell r="D598">
            <v>12</v>
          </cell>
          <cell r="AQ598">
            <v>175349451</v>
          </cell>
          <cell r="AR598" t="str">
            <v>201211</v>
          </cell>
        </row>
        <row r="599">
          <cell r="D599">
            <v>12</v>
          </cell>
          <cell r="AQ599">
            <v>234803112</v>
          </cell>
          <cell r="AR599" t="str">
            <v>201212</v>
          </cell>
        </row>
        <row r="600">
          <cell r="D600">
            <v>12</v>
          </cell>
          <cell r="AQ600">
            <v>179079866</v>
          </cell>
          <cell r="AR600" t="str">
            <v>201301</v>
          </cell>
        </row>
        <row r="601">
          <cell r="D601">
            <v>12</v>
          </cell>
          <cell r="AQ601">
            <v>187758513</v>
          </cell>
          <cell r="AR601" t="str">
            <v>201302</v>
          </cell>
        </row>
        <row r="602">
          <cell r="D602">
            <v>12</v>
          </cell>
          <cell r="AQ602">
            <v>216796781</v>
          </cell>
          <cell r="AR602" t="str">
            <v>201303</v>
          </cell>
        </row>
        <row r="603">
          <cell r="D603">
            <v>12</v>
          </cell>
          <cell r="AQ603">
            <v>183364627</v>
          </cell>
          <cell r="AR603" t="str">
            <v>201304</v>
          </cell>
        </row>
        <row r="604">
          <cell r="D604">
            <v>12</v>
          </cell>
          <cell r="AQ604">
            <v>226446387</v>
          </cell>
          <cell r="AR604" t="str">
            <v>201305</v>
          </cell>
        </row>
        <row r="605">
          <cell r="D605">
            <v>13</v>
          </cell>
          <cell r="AQ605">
            <v>290181952.33999997</v>
          </cell>
          <cell r="AR605" t="str">
            <v>200901</v>
          </cell>
        </row>
        <row r="606">
          <cell r="D606">
            <v>13</v>
          </cell>
          <cell r="AQ606">
            <v>454917055.81999999</v>
          </cell>
          <cell r="AR606" t="str">
            <v>200902</v>
          </cell>
        </row>
        <row r="607">
          <cell r="D607">
            <v>13</v>
          </cell>
          <cell r="AQ607">
            <v>678511079.20999897</v>
          </cell>
          <cell r="AR607" t="str">
            <v>200903</v>
          </cell>
        </row>
        <row r="608">
          <cell r="D608">
            <v>13</v>
          </cell>
          <cell r="AQ608">
            <v>674533687</v>
          </cell>
          <cell r="AR608" t="str">
            <v>200904</v>
          </cell>
        </row>
        <row r="609">
          <cell r="D609">
            <v>13</v>
          </cell>
          <cell r="AQ609">
            <v>773442333</v>
          </cell>
          <cell r="AR609" t="str">
            <v>200905</v>
          </cell>
        </row>
        <row r="610">
          <cell r="D610">
            <v>13</v>
          </cell>
          <cell r="AQ610">
            <v>681598372.18700004</v>
          </cell>
          <cell r="AR610" t="str">
            <v>200906</v>
          </cell>
        </row>
        <row r="611">
          <cell r="D611">
            <v>13</v>
          </cell>
          <cell r="AQ611">
            <v>750154804</v>
          </cell>
          <cell r="AR611" t="str">
            <v>200907</v>
          </cell>
        </row>
        <row r="612">
          <cell r="D612">
            <v>13</v>
          </cell>
          <cell r="AQ612">
            <v>789910743</v>
          </cell>
          <cell r="AR612" t="str">
            <v>200908</v>
          </cell>
        </row>
        <row r="613">
          <cell r="D613">
            <v>13</v>
          </cell>
          <cell r="AQ613">
            <v>778707640</v>
          </cell>
          <cell r="AR613" t="str">
            <v>200909</v>
          </cell>
        </row>
        <row r="614">
          <cell r="D614">
            <v>13</v>
          </cell>
          <cell r="AQ614">
            <v>778296303</v>
          </cell>
          <cell r="AR614" t="str">
            <v>200910</v>
          </cell>
        </row>
        <row r="615">
          <cell r="D615">
            <v>13</v>
          </cell>
          <cell r="AQ615">
            <v>790361853</v>
          </cell>
          <cell r="AR615" t="str">
            <v>200911</v>
          </cell>
        </row>
        <row r="616">
          <cell r="D616">
            <v>13</v>
          </cell>
          <cell r="AQ616">
            <v>749538581</v>
          </cell>
          <cell r="AR616" t="str">
            <v>200912</v>
          </cell>
        </row>
        <row r="617">
          <cell r="D617">
            <v>13</v>
          </cell>
          <cell r="AQ617">
            <v>806979561</v>
          </cell>
          <cell r="AR617" t="str">
            <v>201001</v>
          </cell>
        </row>
        <row r="618">
          <cell r="D618">
            <v>13</v>
          </cell>
          <cell r="AQ618">
            <v>763437726</v>
          </cell>
          <cell r="AR618" t="str">
            <v>201002</v>
          </cell>
        </row>
        <row r="619">
          <cell r="D619">
            <v>13</v>
          </cell>
          <cell r="AQ619">
            <v>863904956</v>
          </cell>
          <cell r="AR619" t="str">
            <v>201003</v>
          </cell>
        </row>
        <row r="620">
          <cell r="D620">
            <v>13</v>
          </cell>
          <cell r="AQ620">
            <v>1006388494</v>
          </cell>
          <cell r="AR620" t="str">
            <v>201004</v>
          </cell>
        </row>
        <row r="621">
          <cell r="D621">
            <v>13</v>
          </cell>
          <cell r="AQ621">
            <v>1119088612</v>
          </cell>
          <cell r="AR621" t="str">
            <v>201005</v>
          </cell>
        </row>
        <row r="622">
          <cell r="D622">
            <v>13</v>
          </cell>
          <cell r="AQ622">
            <v>1061129559</v>
          </cell>
          <cell r="AR622" t="str">
            <v>201006</v>
          </cell>
        </row>
        <row r="623">
          <cell r="D623">
            <v>13</v>
          </cell>
          <cell r="AQ623">
            <v>1131061230</v>
          </cell>
          <cell r="AR623" t="str">
            <v>201007</v>
          </cell>
        </row>
        <row r="624">
          <cell r="D624">
            <v>13</v>
          </cell>
          <cell r="AQ624">
            <v>1055016832</v>
          </cell>
          <cell r="AR624" t="str">
            <v>201008</v>
          </cell>
        </row>
        <row r="625">
          <cell r="D625">
            <v>13</v>
          </cell>
          <cell r="AQ625">
            <v>1083443709</v>
          </cell>
          <cell r="AR625" t="str">
            <v>201009</v>
          </cell>
        </row>
        <row r="626">
          <cell r="D626">
            <v>13</v>
          </cell>
          <cell r="AQ626">
            <v>1188141786</v>
          </cell>
          <cell r="AR626" t="str">
            <v>201010</v>
          </cell>
        </row>
        <row r="627">
          <cell r="D627">
            <v>13</v>
          </cell>
          <cell r="AQ627">
            <v>1081899588</v>
          </cell>
          <cell r="AR627" t="str">
            <v>201011</v>
          </cell>
        </row>
        <row r="628">
          <cell r="D628">
            <v>14</v>
          </cell>
          <cell r="AQ628">
            <v>516391761</v>
          </cell>
          <cell r="AR628" t="str">
            <v>200912</v>
          </cell>
        </row>
        <row r="629">
          <cell r="D629">
            <v>13</v>
          </cell>
          <cell r="AQ629">
            <v>1146263708</v>
          </cell>
          <cell r="AR629" t="str">
            <v>201012</v>
          </cell>
        </row>
        <row r="630">
          <cell r="D630">
            <v>13</v>
          </cell>
          <cell r="AQ630">
            <v>1104463429</v>
          </cell>
          <cell r="AR630" t="str">
            <v>201101</v>
          </cell>
        </row>
        <row r="631">
          <cell r="D631">
            <v>13</v>
          </cell>
          <cell r="AQ631">
            <v>1015685952</v>
          </cell>
          <cell r="AR631" t="str">
            <v>201102</v>
          </cell>
        </row>
        <row r="632">
          <cell r="D632">
            <v>13</v>
          </cell>
          <cell r="AQ632">
            <v>1222049863</v>
          </cell>
          <cell r="AR632" t="str">
            <v>201103</v>
          </cell>
        </row>
        <row r="633">
          <cell r="D633">
            <v>13</v>
          </cell>
          <cell r="AQ633">
            <v>1267341935</v>
          </cell>
          <cell r="AR633" t="str">
            <v>201104</v>
          </cell>
        </row>
        <row r="634">
          <cell r="D634">
            <v>13</v>
          </cell>
          <cell r="AQ634">
            <v>1422656618</v>
          </cell>
          <cell r="AR634" t="str">
            <v>201105</v>
          </cell>
        </row>
        <row r="635">
          <cell r="D635">
            <v>13</v>
          </cell>
          <cell r="AQ635">
            <v>1366102696</v>
          </cell>
          <cell r="AR635" t="str">
            <v>201106</v>
          </cell>
        </row>
        <row r="636">
          <cell r="D636">
            <v>13</v>
          </cell>
          <cell r="AQ636">
            <v>1356139808</v>
          </cell>
          <cell r="AR636" t="str">
            <v>201107</v>
          </cell>
        </row>
        <row r="637">
          <cell r="D637">
            <v>13</v>
          </cell>
          <cell r="AQ637">
            <v>1295620569</v>
          </cell>
          <cell r="AR637" t="str">
            <v>201108</v>
          </cell>
        </row>
        <row r="638">
          <cell r="D638">
            <v>13</v>
          </cell>
          <cell r="AQ638">
            <v>1429658981</v>
          </cell>
          <cell r="AR638" t="str">
            <v>201109</v>
          </cell>
        </row>
        <row r="639">
          <cell r="D639">
            <v>13</v>
          </cell>
          <cell r="AQ639">
            <v>1445456783</v>
          </cell>
          <cell r="AR639" t="str">
            <v>201110</v>
          </cell>
        </row>
        <row r="640">
          <cell r="D640">
            <v>13</v>
          </cell>
          <cell r="AQ640">
            <v>1197832166</v>
          </cell>
          <cell r="AR640" t="str">
            <v>201111</v>
          </cell>
        </row>
        <row r="641">
          <cell r="D641">
            <v>13</v>
          </cell>
          <cell r="AQ641">
            <v>1373139920</v>
          </cell>
          <cell r="AR641" t="str">
            <v>201112</v>
          </cell>
        </row>
        <row r="642">
          <cell r="D642">
            <v>13</v>
          </cell>
          <cell r="AQ642">
            <v>1335712444</v>
          </cell>
          <cell r="AR642" t="str">
            <v>201202</v>
          </cell>
        </row>
        <row r="643">
          <cell r="D643">
            <v>13</v>
          </cell>
          <cell r="AQ643">
            <v>1507051054</v>
          </cell>
          <cell r="AR643" t="str">
            <v>201203</v>
          </cell>
        </row>
        <row r="644">
          <cell r="D644">
            <v>13</v>
          </cell>
          <cell r="AQ644">
            <v>1495762281</v>
          </cell>
          <cell r="AR644" t="str">
            <v>201204</v>
          </cell>
        </row>
        <row r="645">
          <cell r="D645">
            <v>13</v>
          </cell>
          <cell r="AQ645">
            <v>1557459983</v>
          </cell>
          <cell r="AR645" t="str">
            <v>201205</v>
          </cell>
        </row>
        <row r="646">
          <cell r="D646">
            <v>13</v>
          </cell>
          <cell r="AQ646">
            <v>1559852183</v>
          </cell>
          <cell r="AR646" t="str">
            <v>201206</v>
          </cell>
        </row>
        <row r="647">
          <cell r="D647">
            <v>13</v>
          </cell>
          <cell r="AQ647">
            <v>1566151467</v>
          </cell>
          <cell r="AR647" t="str">
            <v>201207</v>
          </cell>
        </row>
        <row r="648">
          <cell r="D648">
            <v>13</v>
          </cell>
          <cell r="AQ648">
            <v>1567003103</v>
          </cell>
          <cell r="AR648" t="str">
            <v>201208</v>
          </cell>
        </row>
        <row r="649">
          <cell r="D649">
            <v>13</v>
          </cell>
          <cell r="AQ649">
            <v>1562167927</v>
          </cell>
          <cell r="AR649" t="str">
            <v>201209</v>
          </cell>
        </row>
        <row r="650">
          <cell r="D650">
            <v>14</v>
          </cell>
          <cell r="AQ650">
            <v>83844115</v>
          </cell>
          <cell r="AR650" t="str">
            <v>200902</v>
          </cell>
        </row>
        <row r="651">
          <cell r="D651">
            <v>14</v>
          </cell>
          <cell r="AQ651">
            <v>293417647</v>
          </cell>
          <cell r="AR651" t="str">
            <v>200903</v>
          </cell>
        </row>
        <row r="652">
          <cell r="D652">
            <v>14</v>
          </cell>
          <cell r="AQ652">
            <v>298290485</v>
          </cell>
          <cell r="AR652" t="str">
            <v>200904</v>
          </cell>
        </row>
        <row r="653">
          <cell r="D653">
            <v>14</v>
          </cell>
          <cell r="AQ653">
            <v>364397132</v>
          </cell>
          <cell r="AR653" t="str">
            <v>200905</v>
          </cell>
        </row>
        <row r="654">
          <cell r="D654">
            <v>14</v>
          </cell>
          <cell r="AQ654">
            <v>367274764.95999998</v>
          </cell>
          <cell r="AR654" t="str">
            <v>200906</v>
          </cell>
        </row>
        <row r="655">
          <cell r="D655">
            <v>14</v>
          </cell>
          <cell r="AQ655">
            <v>424247029</v>
          </cell>
          <cell r="AR655" t="str">
            <v>200907</v>
          </cell>
        </row>
        <row r="656">
          <cell r="D656">
            <v>14</v>
          </cell>
          <cell r="AQ656">
            <v>421703524</v>
          </cell>
          <cell r="AR656" t="str">
            <v>200908</v>
          </cell>
        </row>
        <row r="657">
          <cell r="D657">
            <v>14</v>
          </cell>
          <cell r="AQ657">
            <v>415196396.58999997</v>
          </cell>
          <cell r="AR657" t="str">
            <v>200909</v>
          </cell>
        </row>
        <row r="658">
          <cell r="D658">
            <v>14</v>
          </cell>
          <cell r="AQ658">
            <v>487068371</v>
          </cell>
          <cell r="AR658" t="str">
            <v>200910</v>
          </cell>
        </row>
        <row r="659">
          <cell r="D659">
            <v>14</v>
          </cell>
          <cell r="AQ659">
            <v>516449411</v>
          </cell>
          <cell r="AR659" t="str">
            <v>201001</v>
          </cell>
        </row>
        <row r="660">
          <cell r="D660">
            <v>14</v>
          </cell>
          <cell r="AQ660">
            <v>497495934</v>
          </cell>
          <cell r="AR660" t="str">
            <v>201002</v>
          </cell>
        </row>
        <row r="661">
          <cell r="D661">
            <v>14</v>
          </cell>
          <cell r="AQ661">
            <v>510936272</v>
          </cell>
          <cell r="AR661" t="str">
            <v>201003</v>
          </cell>
        </row>
        <row r="662">
          <cell r="D662">
            <v>14</v>
          </cell>
          <cell r="AQ662">
            <v>584849712</v>
          </cell>
          <cell r="AR662" t="str">
            <v>201004</v>
          </cell>
        </row>
        <row r="663">
          <cell r="D663">
            <v>14</v>
          </cell>
          <cell r="AQ663">
            <v>607499388</v>
          </cell>
          <cell r="AR663" t="str">
            <v>201005</v>
          </cell>
        </row>
        <row r="664">
          <cell r="D664">
            <v>14</v>
          </cell>
          <cell r="AQ664">
            <v>565541335</v>
          </cell>
          <cell r="AR664" t="str">
            <v>201006</v>
          </cell>
        </row>
        <row r="665">
          <cell r="D665">
            <v>14</v>
          </cell>
          <cell r="AQ665">
            <v>609809812</v>
          </cell>
          <cell r="AR665" t="str">
            <v>201007</v>
          </cell>
        </row>
        <row r="666">
          <cell r="D666">
            <v>14</v>
          </cell>
          <cell r="AQ666">
            <v>602806192</v>
          </cell>
          <cell r="AR666" t="str">
            <v>201008</v>
          </cell>
        </row>
        <row r="667">
          <cell r="D667">
            <v>14</v>
          </cell>
          <cell r="AQ667">
            <v>625281668</v>
          </cell>
          <cell r="AR667" t="str">
            <v>201009</v>
          </cell>
        </row>
        <row r="668">
          <cell r="D668">
            <v>14</v>
          </cell>
          <cell r="AQ668">
            <v>646631957</v>
          </cell>
          <cell r="AR668" t="str">
            <v>201010</v>
          </cell>
        </row>
        <row r="669">
          <cell r="D669">
            <v>14</v>
          </cell>
          <cell r="AQ669">
            <v>547805388</v>
          </cell>
          <cell r="AR669" t="str">
            <v>201011</v>
          </cell>
        </row>
        <row r="670">
          <cell r="D670">
            <v>14</v>
          </cell>
          <cell r="AQ670">
            <v>616333133</v>
          </cell>
          <cell r="AR670" t="str">
            <v>201012</v>
          </cell>
        </row>
        <row r="671">
          <cell r="D671">
            <v>14</v>
          </cell>
          <cell r="AQ671">
            <v>626435412</v>
          </cell>
          <cell r="AR671" t="str">
            <v>201101</v>
          </cell>
        </row>
        <row r="672">
          <cell r="D672">
            <v>14</v>
          </cell>
          <cell r="AQ672">
            <v>671994502</v>
          </cell>
          <cell r="AR672" t="str">
            <v>201102</v>
          </cell>
        </row>
        <row r="673">
          <cell r="D673">
            <v>14</v>
          </cell>
          <cell r="AQ673">
            <v>614054217</v>
          </cell>
          <cell r="AR673" t="str">
            <v>201103</v>
          </cell>
        </row>
        <row r="674">
          <cell r="D674">
            <v>14</v>
          </cell>
          <cell r="AQ674">
            <v>702820047</v>
          </cell>
          <cell r="AR674" t="str">
            <v>201104</v>
          </cell>
        </row>
        <row r="675">
          <cell r="D675">
            <v>14</v>
          </cell>
          <cell r="AQ675">
            <v>712853449</v>
          </cell>
          <cell r="AR675" t="str">
            <v>201105</v>
          </cell>
        </row>
        <row r="676">
          <cell r="D676">
            <v>14</v>
          </cell>
          <cell r="AQ676">
            <v>724721624</v>
          </cell>
          <cell r="AR676" t="str">
            <v>201106</v>
          </cell>
        </row>
        <row r="677">
          <cell r="D677">
            <v>14</v>
          </cell>
          <cell r="AQ677">
            <v>729288678</v>
          </cell>
          <cell r="AR677" t="str">
            <v>201107</v>
          </cell>
        </row>
        <row r="678">
          <cell r="D678">
            <v>14</v>
          </cell>
          <cell r="AQ678">
            <v>705110204</v>
          </cell>
          <cell r="AR678" t="str">
            <v>201108</v>
          </cell>
        </row>
        <row r="679">
          <cell r="D679">
            <v>14</v>
          </cell>
          <cell r="AQ679">
            <v>725908230</v>
          </cell>
          <cell r="AR679" t="str">
            <v>201109</v>
          </cell>
        </row>
        <row r="680">
          <cell r="D680">
            <v>14</v>
          </cell>
          <cell r="AQ680">
            <v>696479889</v>
          </cell>
          <cell r="AR680" t="str">
            <v>201110</v>
          </cell>
        </row>
        <row r="681">
          <cell r="D681">
            <v>14</v>
          </cell>
          <cell r="AQ681">
            <v>646783505</v>
          </cell>
          <cell r="AR681" t="str">
            <v>201111</v>
          </cell>
        </row>
        <row r="682">
          <cell r="D682">
            <v>14</v>
          </cell>
          <cell r="AQ682">
            <v>708608865</v>
          </cell>
          <cell r="AR682" t="str">
            <v>201112</v>
          </cell>
        </row>
        <row r="683">
          <cell r="D683">
            <v>14</v>
          </cell>
          <cell r="AQ683">
            <v>762700708</v>
          </cell>
          <cell r="AR683" t="str">
            <v>201201</v>
          </cell>
        </row>
        <row r="684">
          <cell r="D684">
            <v>14</v>
          </cell>
          <cell r="AQ684">
            <v>799235456</v>
          </cell>
          <cell r="AR684" t="str">
            <v>201202</v>
          </cell>
        </row>
        <row r="685">
          <cell r="D685">
            <v>14</v>
          </cell>
          <cell r="AQ685">
            <v>792544372</v>
          </cell>
          <cell r="AR685" t="str">
            <v>201203</v>
          </cell>
        </row>
        <row r="686">
          <cell r="D686">
            <v>14</v>
          </cell>
          <cell r="AQ686">
            <v>785280517</v>
          </cell>
          <cell r="AR686" t="str">
            <v>201204</v>
          </cell>
        </row>
        <row r="687">
          <cell r="D687">
            <v>14</v>
          </cell>
          <cell r="AQ687">
            <v>745649660</v>
          </cell>
          <cell r="AR687" t="str">
            <v>201205</v>
          </cell>
        </row>
        <row r="688">
          <cell r="D688">
            <v>14</v>
          </cell>
          <cell r="AQ688">
            <v>802606871</v>
          </cell>
          <cell r="AR688" t="str">
            <v>201206</v>
          </cell>
        </row>
        <row r="689">
          <cell r="D689">
            <v>14</v>
          </cell>
          <cell r="AQ689">
            <v>829892582</v>
          </cell>
          <cell r="AR689" t="str">
            <v>201207</v>
          </cell>
        </row>
        <row r="690">
          <cell r="D690">
            <v>14</v>
          </cell>
          <cell r="AQ690">
            <v>759088614</v>
          </cell>
          <cell r="AR690" t="str">
            <v>201208</v>
          </cell>
        </row>
        <row r="691">
          <cell r="D691">
            <v>14</v>
          </cell>
          <cell r="AQ691">
            <v>741781932</v>
          </cell>
          <cell r="AR691" t="str">
            <v>201209</v>
          </cell>
        </row>
        <row r="692">
          <cell r="D692">
            <v>14</v>
          </cell>
          <cell r="AQ692">
            <v>802262203.79000103</v>
          </cell>
          <cell r="AR692" t="str">
            <v>201210</v>
          </cell>
        </row>
        <row r="693">
          <cell r="D693">
            <v>14</v>
          </cell>
          <cell r="AQ693">
            <v>755300571</v>
          </cell>
          <cell r="AR693" t="str">
            <v>201211</v>
          </cell>
        </row>
        <row r="694">
          <cell r="D694">
            <v>14</v>
          </cell>
          <cell r="AQ694">
            <v>823347020</v>
          </cell>
          <cell r="AR694" t="str">
            <v>201212</v>
          </cell>
        </row>
        <row r="695">
          <cell r="D695">
            <v>15</v>
          </cell>
          <cell r="AQ695">
            <v>113894107</v>
          </cell>
          <cell r="AR695" t="str">
            <v>200901</v>
          </cell>
        </row>
        <row r="696">
          <cell r="D696">
            <v>15</v>
          </cell>
          <cell r="AQ696">
            <v>203382708</v>
          </cell>
          <cell r="AR696" t="str">
            <v>200902</v>
          </cell>
        </row>
        <row r="697">
          <cell r="D697">
            <v>15</v>
          </cell>
          <cell r="AQ697">
            <v>194095384.31</v>
          </cell>
          <cell r="AR697" t="str">
            <v>200903</v>
          </cell>
        </row>
        <row r="698">
          <cell r="D698">
            <v>15</v>
          </cell>
          <cell r="AQ698">
            <v>200011699</v>
          </cell>
          <cell r="AR698" t="str">
            <v>200904</v>
          </cell>
        </row>
        <row r="699">
          <cell r="D699">
            <v>15</v>
          </cell>
          <cell r="AQ699">
            <v>248655614</v>
          </cell>
          <cell r="AR699" t="str">
            <v>200905</v>
          </cell>
        </row>
        <row r="700">
          <cell r="D700">
            <v>15</v>
          </cell>
          <cell r="AQ700">
            <v>229565922</v>
          </cell>
          <cell r="AR700" t="str">
            <v>200906</v>
          </cell>
        </row>
        <row r="701">
          <cell r="D701">
            <v>15</v>
          </cell>
          <cell r="AQ701">
            <v>279164365</v>
          </cell>
          <cell r="AR701" t="str">
            <v>200907</v>
          </cell>
        </row>
        <row r="702">
          <cell r="D702">
            <v>15</v>
          </cell>
          <cell r="AQ702">
            <v>264290938</v>
          </cell>
          <cell r="AR702" t="str">
            <v>200908</v>
          </cell>
        </row>
        <row r="703">
          <cell r="D703">
            <v>15</v>
          </cell>
          <cell r="AQ703">
            <v>249626149.55000001</v>
          </cell>
          <cell r="AR703" t="str">
            <v>200909</v>
          </cell>
        </row>
        <row r="704">
          <cell r="D704">
            <v>15</v>
          </cell>
          <cell r="AQ704">
            <v>270762145</v>
          </cell>
          <cell r="AR704" t="str">
            <v>200910</v>
          </cell>
        </row>
        <row r="705">
          <cell r="D705">
            <v>15</v>
          </cell>
          <cell r="AQ705">
            <v>266176117</v>
          </cell>
          <cell r="AR705" t="str">
            <v>200911</v>
          </cell>
        </row>
        <row r="706">
          <cell r="D706">
            <v>15</v>
          </cell>
          <cell r="AQ706">
            <v>279400637</v>
          </cell>
          <cell r="AR706" t="str">
            <v>200912</v>
          </cell>
        </row>
        <row r="707">
          <cell r="D707">
            <v>15</v>
          </cell>
          <cell r="AQ707">
            <v>324955628</v>
          </cell>
          <cell r="AR707" t="str">
            <v>201001</v>
          </cell>
        </row>
        <row r="708">
          <cell r="D708">
            <v>15</v>
          </cell>
          <cell r="AQ708">
            <v>309109551</v>
          </cell>
          <cell r="AR708" t="str">
            <v>201002</v>
          </cell>
        </row>
        <row r="709">
          <cell r="D709">
            <v>15</v>
          </cell>
          <cell r="AQ709">
            <v>337417548</v>
          </cell>
          <cell r="AR709" t="str">
            <v>201003</v>
          </cell>
        </row>
        <row r="710">
          <cell r="D710">
            <v>15</v>
          </cell>
          <cell r="AQ710">
            <v>354223711</v>
          </cell>
          <cell r="AR710" t="str">
            <v>201004</v>
          </cell>
        </row>
        <row r="711">
          <cell r="D711">
            <v>15</v>
          </cell>
          <cell r="AQ711">
            <v>357710200</v>
          </cell>
          <cell r="AR711" t="str">
            <v>201005</v>
          </cell>
        </row>
        <row r="712">
          <cell r="D712">
            <v>15</v>
          </cell>
          <cell r="AQ712">
            <v>362717574</v>
          </cell>
          <cell r="AR712" t="str">
            <v>201006</v>
          </cell>
        </row>
        <row r="713">
          <cell r="D713">
            <v>15</v>
          </cell>
          <cell r="AQ713">
            <v>393295015</v>
          </cell>
          <cell r="AR713" t="str">
            <v>201007</v>
          </cell>
        </row>
        <row r="714">
          <cell r="D714">
            <v>15</v>
          </cell>
          <cell r="AQ714">
            <v>406769880</v>
          </cell>
          <cell r="AR714" t="str">
            <v>201008</v>
          </cell>
        </row>
        <row r="715">
          <cell r="D715">
            <v>15</v>
          </cell>
          <cell r="AQ715">
            <v>403935726</v>
          </cell>
          <cell r="AR715" t="str">
            <v>201009</v>
          </cell>
        </row>
        <row r="716">
          <cell r="D716">
            <v>15</v>
          </cell>
          <cell r="AQ716">
            <v>433143951</v>
          </cell>
          <cell r="AR716" t="str">
            <v>201010</v>
          </cell>
        </row>
        <row r="717">
          <cell r="D717">
            <v>15</v>
          </cell>
          <cell r="AQ717">
            <v>408583976</v>
          </cell>
          <cell r="AR717" t="str">
            <v>201011</v>
          </cell>
        </row>
        <row r="718">
          <cell r="D718">
            <v>15</v>
          </cell>
          <cell r="AQ718">
            <v>433066187</v>
          </cell>
          <cell r="AR718" t="str">
            <v>201012</v>
          </cell>
        </row>
        <row r="719">
          <cell r="D719">
            <v>15</v>
          </cell>
          <cell r="AQ719">
            <v>487716805</v>
          </cell>
          <cell r="AR719" t="str">
            <v>201101</v>
          </cell>
        </row>
        <row r="720">
          <cell r="D720">
            <v>15</v>
          </cell>
          <cell r="AQ720">
            <v>462909761</v>
          </cell>
          <cell r="AR720" t="str">
            <v>201102</v>
          </cell>
        </row>
        <row r="721">
          <cell r="D721">
            <v>15</v>
          </cell>
          <cell r="AQ721">
            <v>510976813</v>
          </cell>
          <cell r="AR721" t="str">
            <v>201103</v>
          </cell>
        </row>
        <row r="722">
          <cell r="D722">
            <v>15</v>
          </cell>
          <cell r="AQ722">
            <v>464022734</v>
          </cell>
          <cell r="AR722" t="str">
            <v>201104</v>
          </cell>
        </row>
        <row r="723">
          <cell r="D723">
            <v>15</v>
          </cell>
          <cell r="AQ723">
            <v>532779844</v>
          </cell>
          <cell r="AR723" t="str">
            <v>201105</v>
          </cell>
        </row>
        <row r="724">
          <cell r="D724">
            <v>15</v>
          </cell>
          <cell r="AQ724">
            <v>499156441</v>
          </cell>
          <cell r="AR724" t="str">
            <v>201106</v>
          </cell>
        </row>
        <row r="725">
          <cell r="D725">
            <v>15</v>
          </cell>
          <cell r="AQ725">
            <v>507493859</v>
          </cell>
          <cell r="AR725" t="str">
            <v>201107</v>
          </cell>
        </row>
        <row r="726">
          <cell r="D726">
            <v>15</v>
          </cell>
          <cell r="AQ726">
            <v>450668940</v>
          </cell>
          <cell r="AR726" t="str">
            <v>201108</v>
          </cell>
        </row>
        <row r="727">
          <cell r="D727">
            <v>15</v>
          </cell>
          <cell r="AQ727">
            <v>502323592</v>
          </cell>
          <cell r="AR727" t="str">
            <v>201109</v>
          </cell>
        </row>
        <row r="728">
          <cell r="D728">
            <v>15</v>
          </cell>
          <cell r="AQ728">
            <v>528156391</v>
          </cell>
          <cell r="AR728" t="str">
            <v>201110</v>
          </cell>
        </row>
        <row r="729">
          <cell r="D729">
            <v>15</v>
          </cell>
          <cell r="AQ729">
            <v>480222494</v>
          </cell>
          <cell r="AR729" t="str">
            <v>201111</v>
          </cell>
        </row>
        <row r="730">
          <cell r="D730">
            <v>15</v>
          </cell>
          <cell r="AQ730">
            <v>499128232</v>
          </cell>
          <cell r="AR730" t="str">
            <v>201112</v>
          </cell>
        </row>
        <row r="731">
          <cell r="D731">
            <v>15</v>
          </cell>
          <cell r="AQ731">
            <v>532186434</v>
          </cell>
          <cell r="AR731" t="str">
            <v>201201</v>
          </cell>
        </row>
        <row r="732">
          <cell r="D732">
            <v>15</v>
          </cell>
          <cell r="AQ732">
            <v>512752669</v>
          </cell>
          <cell r="AR732" t="str">
            <v>201202</v>
          </cell>
        </row>
        <row r="733">
          <cell r="D733">
            <v>15</v>
          </cell>
          <cell r="AQ733">
            <v>566638934</v>
          </cell>
          <cell r="AR733" t="str">
            <v>201203</v>
          </cell>
        </row>
        <row r="734">
          <cell r="D734">
            <v>15</v>
          </cell>
          <cell r="AQ734">
            <v>602152970</v>
          </cell>
          <cell r="AR734" t="str">
            <v>201204</v>
          </cell>
        </row>
        <row r="735">
          <cell r="D735">
            <v>15</v>
          </cell>
          <cell r="AQ735">
            <v>603272839</v>
          </cell>
          <cell r="AR735" t="str">
            <v>201205</v>
          </cell>
        </row>
        <row r="736">
          <cell r="D736">
            <v>15</v>
          </cell>
          <cell r="AQ736">
            <v>520437407</v>
          </cell>
          <cell r="AR736" t="str">
            <v>201206</v>
          </cell>
        </row>
        <row r="737">
          <cell r="D737">
            <v>15</v>
          </cell>
          <cell r="AQ737">
            <v>586731538</v>
          </cell>
          <cell r="AR737" t="str">
            <v>201207</v>
          </cell>
        </row>
        <row r="738">
          <cell r="D738">
            <v>15</v>
          </cell>
          <cell r="AQ738">
            <v>530295306</v>
          </cell>
          <cell r="AR738" t="str">
            <v>201208</v>
          </cell>
        </row>
        <row r="739">
          <cell r="D739">
            <v>15</v>
          </cell>
          <cell r="AQ739">
            <v>621857147</v>
          </cell>
          <cell r="AR739" t="str">
            <v>201209</v>
          </cell>
        </row>
        <row r="740">
          <cell r="D740">
            <v>15</v>
          </cell>
          <cell r="AQ740">
            <v>582198594.99000001</v>
          </cell>
          <cell r="AR740" t="str">
            <v>201210</v>
          </cell>
        </row>
        <row r="741">
          <cell r="D741">
            <v>15</v>
          </cell>
          <cell r="AQ741">
            <v>559170072</v>
          </cell>
          <cell r="AR741" t="str">
            <v>201211</v>
          </cell>
        </row>
        <row r="742">
          <cell r="D742">
            <v>15</v>
          </cell>
          <cell r="AQ742">
            <v>594982500</v>
          </cell>
          <cell r="AR742" t="str">
            <v>201212</v>
          </cell>
        </row>
        <row r="743">
          <cell r="D743">
            <v>15</v>
          </cell>
          <cell r="AQ743">
            <v>575996377</v>
          </cell>
          <cell r="AR743" t="str">
            <v>201301</v>
          </cell>
        </row>
        <row r="744">
          <cell r="D744">
            <v>15</v>
          </cell>
          <cell r="AQ744">
            <v>537715456</v>
          </cell>
          <cell r="AR744" t="str">
            <v>201302</v>
          </cell>
        </row>
        <row r="745">
          <cell r="D745">
            <v>16</v>
          </cell>
          <cell r="AQ745">
            <v>144604946</v>
          </cell>
          <cell r="AR745" t="str">
            <v>201212</v>
          </cell>
        </row>
        <row r="746">
          <cell r="D746">
            <v>17</v>
          </cell>
          <cell r="AQ746">
            <v>283575968</v>
          </cell>
          <cell r="AR746" t="str">
            <v>201212</v>
          </cell>
        </row>
        <row r="747">
          <cell r="D747">
            <v>18</v>
          </cell>
          <cell r="AQ747">
            <v>240017001</v>
          </cell>
          <cell r="AR747" t="str">
            <v>200903</v>
          </cell>
        </row>
        <row r="748">
          <cell r="D748">
            <v>18</v>
          </cell>
          <cell r="AQ748">
            <v>446816246</v>
          </cell>
          <cell r="AR748" t="str">
            <v>200904</v>
          </cell>
        </row>
        <row r="749">
          <cell r="D749">
            <v>18</v>
          </cell>
          <cell r="AQ749">
            <v>593386535</v>
          </cell>
          <cell r="AR749" t="str">
            <v>200905</v>
          </cell>
        </row>
        <row r="750">
          <cell r="D750">
            <v>18</v>
          </cell>
          <cell r="AQ750">
            <v>585740522</v>
          </cell>
          <cell r="AR750" t="str">
            <v>200906</v>
          </cell>
        </row>
        <row r="751">
          <cell r="D751">
            <v>18</v>
          </cell>
          <cell r="AQ751">
            <v>672591268</v>
          </cell>
          <cell r="AR751" t="str">
            <v>200907</v>
          </cell>
        </row>
        <row r="752">
          <cell r="D752">
            <v>18</v>
          </cell>
          <cell r="AQ752">
            <v>689047239</v>
          </cell>
          <cell r="AR752" t="str">
            <v>200908</v>
          </cell>
        </row>
        <row r="753">
          <cell r="D753">
            <v>18</v>
          </cell>
          <cell r="AQ753">
            <v>734994457.78000104</v>
          </cell>
          <cell r="AR753" t="str">
            <v>200909</v>
          </cell>
        </row>
        <row r="754">
          <cell r="D754">
            <v>18</v>
          </cell>
          <cell r="AQ754">
            <v>752827300</v>
          </cell>
          <cell r="AR754" t="str">
            <v>200910</v>
          </cell>
        </row>
        <row r="755">
          <cell r="D755">
            <v>18</v>
          </cell>
          <cell r="AQ755">
            <v>771265292</v>
          </cell>
          <cell r="AR755" t="str">
            <v>200911</v>
          </cell>
        </row>
        <row r="756">
          <cell r="D756">
            <v>18</v>
          </cell>
          <cell r="AQ756">
            <v>739021451</v>
          </cell>
          <cell r="AR756" t="str">
            <v>200912</v>
          </cell>
        </row>
        <row r="757">
          <cell r="D757">
            <v>18</v>
          </cell>
          <cell r="AQ757">
            <v>787764128</v>
          </cell>
          <cell r="AR757" t="str">
            <v>201001</v>
          </cell>
        </row>
        <row r="758">
          <cell r="D758">
            <v>18</v>
          </cell>
          <cell r="AQ758">
            <v>701227528</v>
          </cell>
          <cell r="AR758" t="str">
            <v>201002</v>
          </cell>
        </row>
        <row r="759">
          <cell r="D759">
            <v>18</v>
          </cell>
          <cell r="AQ759">
            <v>844611835</v>
          </cell>
          <cell r="AR759" t="str">
            <v>201003</v>
          </cell>
        </row>
        <row r="760">
          <cell r="D760">
            <v>18</v>
          </cell>
          <cell r="AQ760">
            <v>906950468</v>
          </cell>
          <cell r="AR760" t="str">
            <v>201004</v>
          </cell>
        </row>
        <row r="761">
          <cell r="D761">
            <v>18</v>
          </cell>
          <cell r="AQ761">
            <v>978087501</v>
          </cell>
          <cell r="AR761" t="str">
            <v>201005</v>
          </cell>
        </row>
        <row r="762">
          <cell r="D762">
            <v>18</v>
          </cell>
          <cell r="AQ762">
            <v>911743381</v>
          </cell>
          <cell r="AR762" t="str">
            <v>201006</v>
          </cell>
        </row>
        <row r="763">
          <cell r="D763">
            <v>18</v>
          </cell>
          <cell r="AQ763">
            <v>958395361</v>
          </cell>
          <cell r="AR763" t="str">
            <v>201007</v>
          </cell>
        </row>
        <row r="764">
          <cell r="D764">
            <v>18</v>
          </cell>
          <cell r="AQ764">
            <v>984841033</v>
          </cell>
          <cell r="AR764" t="str">
            <v>201008</v>
          </cell>
        </row>
        <row r="765">
          <cell r="D765">
            <v>18</v>
          </cell>
          <cell r="AQ765">
            <v>994067369</v>
          </cell>
          <cell r="AR765" t="str">
            <v>201009</v>
          </cell>
        </row>
        <row r="766">
          <cell r="D766">
            <v>18</v>
          </cell>
          <cell r="AQ766">
            <v>998884763</v>
          </cell>
          <cell r="AR766" t="str">
            <v>201010</v>
          </cell>
        </row>
        <row r="767">
          <cell r="D767">
            <v>18</v>
          </cell>
          <cell r="AQ767">
            <v>855697060</v>
          </cell>
          <cell r="AR767" t="str">
            <v>201011</v>
          </cell>
        </row>
        <row r="768">
          <cell r="D768">
            <v>18</v>
          </cell>
          <cell r="AQ768">
            <v>1012305104</v>
          </cell>
          <cell r="AR768" t="str">
            <v>201012</v>
          </cell>
        </row>
        <row r="769">
          <cell r="D769">
            <v>18</v>
          </cell>
          <cell r="AQ769">
            <v>888567101</v>
          </cell>
          <cell r="AR769" t="str">
            <v>201101</v>
          </cell>
        </row>
        <row r="770">
          <cell r="D770">
            <v>18</v>
          </cell>
          <cell r="AQ770">
            <v>881603861</v>
          </cell>
          <cell r="AR770" t="str">
            <v>201102</v>
          </cell>
        </row>
        <row r="771">
          <cell r="D771">
            <v>18</v>
          </cell>
          <cell r="AQ771">
            <v>998962629</v>
          </cell>
          <cell r="AR771" t="str">
            <v>201103</v>
          </cell>
        </row>
        <row r="772">
          <cell r="D772">
            <v>18</v>
          </cell>
          <cell r="AQ772">
            <v>998495228</v>
          </cell>
          <cell r="AR772" t="str">
            <v>201104</v>
          </cell>
        </row>
        <row r="773">
          <cell r="D773">
            <v>18</v>
          </cell>
          <cell r="AQ773">
            <v>1090804933</v>
          </cell>
          <cell r="AR773" t="str">
            <v>201105</v>
          </cell>
        </row>
        <row r="774">
          <cell r="D774">
            <v>18</v>
          </cell>
          <cell r="AQ774">
            <v>1083414781</v>
          </cell>
          <cell r="AR774" t="str">
            <v>201106</v>
          </cell>
        </row>
        <row r="775">
          <cell r="D775">
            <v>18</v>
          </cell>
          <cell r="AQ775">
            <v>1093289284</v>
          </cell>
          <cell r="AR775" t="str">
            <v>201107</v>
          </cell>
        </row>
        <row r="776">
          <cell r="D776">
            <v>18</v>
          </cell>
          <cell r="AQ776">
            <v>1015198375</v>
          </cell>
          <cell r="AR776" t="str">
            <v>201108</v>
          </cell>
        </row>
        <row r="777">
          <cell r="D777">
            <v>18</v>
          </cell>
          <cell r="AQ777">
            <v>1120737423</v>
          </cell>
          <cell r="AR777" t="str">
            <v>201109</v>
          </cell>
        </row>
        <row r="778">
          <cell r="D778">
            <v>18</v>
          </cell>
          <cell r="AQ778">
            <v>1059554967</v>
          </cell>
          <cell r="AR778" t="str">
            <v>201110</v>
          </cell>
        </row>
        <row r="779">
          <cell r="D779">
            <v>18</v>
          </cell>
          <cell r="AQ779">
            <v>990264683</v>
          </cell>
          <cell r="AR779" t="str">
            <v>201111</v>
          </cell>
        </row>
        <row r="780">
          <cell r="D780">
            <v>18</v>
          </cell>
          <cell r="AQ780">
            <v>1151081058</v>
          </cell>
          <cell r="AR780" t="str">
            <v>201112</v>
          </cell>
        </row>
        <row r="781">
          <cell r="D781">
            <v>18</v>
          </cell>
          <cell r="AQ781">
            <v>1125099625</v>
          </cell>
          <cell r="AR781" t="str">
            <v>201201</v>
          </cell>
        </row>
        <row r="782">
          <cell r="D782">
            <v>18</v>
          </cell>
          <cell r="AQ782">
            <v>1028637520</v>
          </cell>
          <cell r="AR782" t="str">
            <v>201202</v>
          </cell>
        </row>
        <row r="783">
          <cell r="D783">
            <v>18</v>
          </cell>
          <cell r="AQ783">
            <v>706447120</v>
          </cell>
          <cell r="AR783" t="str">
            <v>201203</v>
          </cell>
        </row>
        <row r="784">
          <cell r="D784">
            <v>18</v>
          </cell>
          <cell r="AQ784">
            <v>1141484922</v>
          </cell>
          <cell r="AR784" t="str">
            <v>201204</v>
          </cell>
        </row>
        <row r="785">
          <cell r="D785">
            <v>18</v>
          </cell>
          <cell r="AQ785">
            <v>1181417857</v>
          </cell>
          <cell r="AR785" t="str">
            <v>201205</v>
          </cell>
        </row>
        <row r="786">
          <cell r="D786">
            <v>18</v>
          </cell>
          <cell r="AQ786">
            <v>1098896280</v>
          </cell>
          <cell r="AR786" t="str">
            <v>201206</v>
          </cell>
        </row>
        <row r="787">
          <cell r="D787">
            <v>18</v>
          </cell>
          <cell r="AQ787">
            <v>1200132200</v>
          </cell>
          <cell r="AR787" t="str">
            <v>201207</v>
          </cell>
        </row>
        <row r="788">
          <cell r="D788">
            <v>18</v>
          </cell>
          <cell r="AQ788">
            <v>1179541794</v>
          </cell>
          <cell r="AR788" t="str">
            <v>201208</v>
          </cell>
        </row>
        <row r="789">
          <cell r="D789">
            <v>18</v>
          </cell>
          <cell r="AQ789">
            <v>1228380294</v>
          </cell>
          <cell r="AR789" t="str">
            <v>201209</v>
          </cell>
        </row>
        <row r="790">
          <cell r="D790">
            <v>18</v>
          </cell>
          <cell r="AQ790">
            <v>1192241788.8800001</v>
          </cell>
          <cell r="AR790" t="str">
            <v>201210</v>
          </cell>
        </row>
        <row r="791">
          <cell r="D791">
            <v>18</v>
          </cell>
          <cell r="AQ791">
            <v>1142169137</v>
          </cell>
          <cell r="AR791" t="str">
            <v>201211</v>
          </cell>
        </row>
        <row r="792">
          <cell r="D792">
            <v>18</v>
          </cell>
          <cell r="AQ792">
            <v>1227856005</v>
          </cell>
          <cell r="AR792" t="str">
            <v>201212</v>
          </cell>
        </row>
        <row r="793">
          <cell r="D793">
            <v>16</v>
          </cell>
          <cell r="AQ793">
            <v>90910685</v>
          </cell>
          <cell r="AR793" t="str">
            <v>201205</v>
          </cell>
        </row>
        <row r="794">
          <cell r="D794">
            <v>16</v>
          </cell>
          <cell r="AQ794">
            <v>137385472</v>
          </cell>
          <cell r="AR794" t="str">
            <v>201206</v>
          </cell>
        </row>
        <row r="795">
          <cell r="D795">
            <v>16</v>
          </cell>
          <cell r="AQ795">
            <v>130880784</v>
          </cell>
          <cell r="AR795" t="str">
            <v>201207</v>
          </cell>
        </row>
        <row r="796">
          <cell r="D796">
            <v>16</v>
          </cell>
          <cell r="AQ796">
            <v>120650541</v>
          </cell>
          <cell r="AR796" t="str">
            <v>201208</v>
          </cell>
        </row>
        <row r="797">
          <cell r="D797">
            <v>16</v>
          </cell>
          <cell r="AQ797">
            <v>135841072</v>
          </cell>
          <cell r="AR797" t="str">
            <v>201209</v>
          </cell>
        </row>
        <row r="798">
          <cell r="D798">
            <v>16</v>
          </cell>
          <cell r="AQ798">
            <v>141510380</v>
          </cell>
          <cell r="AR798" t="str">
            <v>201210</v>
          </cell>
        </row>
        <row r="799">
          <cell r="D799">
            <v>16</v>
          </cell>
          <cell r="AQ799">
            <v>123795820</v>
          </cell>
          <cell r="AR799" t="str">
            <v>201211</v>
          </cell>
        </row>
        <row r="800">
          <cell r="D800">
            <v>17</v>
          </cell>
          <cell r="AQ800">
            <v>69384021</v>
          </cell>
          <cell r="AR800" t="str">
            <v>201204</v>
          </cell>
        </row>
        <row r="801">
          <cell r="D801">
            <v>17</v>
          </cell>
          <cell r="AQ801">
            <v>168032898</v>
          </cell>
          <cell r="AR801" t="str">
            <v>201205</v>
          </cell>
        </row>
        <row r="802">
          <cell r="D802">
            <v>17</v>
          </cell>
          <cell r="AQ802">
            <v>226868938</v>
          </cell>
          <cell r="AR802" t="str">
            <v>201206</v>
          </cell>
        </row>
        <row r="803">
          <cell r="D803">
            <v>17</v>
          </cell>
          <cell r="AQ803">
            <v>263660124</v>
          </cell>
          <cell r="AR803" t="str">
            <v>201207</v>
          </cell>
        </row>
        <row r="804">
          <cell r="D804">
            <v>17</v>
          </cell>
          <cell r="AQ804">
            <v>246630941</v>
          </cell>
          <cell r="AR804" t="str">
            <v>201208</v>
          </cell>
        </row>
        <row r="805">
          <cell r="D805">
            <v>17</v>
          </cell>
          <cell r="AQ805">
            <v>248222896</v>
          </cell>
          <cell r="AR805" t="str">
            <v>201209</v>
          </cell>
        </row>
        <row r="806">
          <cell r="D806">
            <v>17</v>
          </cell>
          <cell r="AQ806">
            <v>250678843.72</v>
          </cell>
          <cell r="AR806" t="str">
            <v>201210</v>
          </cell>
        </row>
        <row r="807">
          <cell r="D807">
            <v>17</v>
          </cell>
          <cell r="AQ807">
            <v>244325851</v>
          </cell>
          <cell r="AR807" t="str">
            <v>201211</v>
          </cell>
        </row>
        <row r="808">
          <cell r="D808">
            <v>5</v>
          </cell>
          <cell r="AQ808">
            <v>815536929</v>
          </cell>
          <cell r="AR808" t="str">
            <v>201807</v>
          </cell>
        </row>
        <row r="809">
          <cell r="D809">
            <v>5</v>
          </cell>
          <cell r="AQ809">
            <v>440362952</v>
          </cell>
          <cell r="AR809" t="str">
            <v>201504</v>
          </cell>
        </row>
        <row r="810">
          <cell r="D810">
            <v>5</v>
          </cell>
          <cell r="AQ810">
            <v>710937740</v>
          </cell>
          <cell r="AR810" t="str">
            <v>201809</v>
          </cell>
        </row>
        <row r="811">
          <cell r="D811">
            <v>5</v>
          </cell>
          <cell r="AQ811">
            <v>700930511</v>
          </cell>
          <cell r="AR811" t="str">
            <v>201811</v>
          </cell>
        </row>
        <row r="812">
          <cell r="D812">
            <v>5</v>
          </cell>
          <cell r="AQ812">
            <v>627084402</v>
          </cell>
          <cell r="AR812" t="str">
            <v>201608</v>
          </cell>
        </row>
        <row r="813">
          <cell r="D813">
            <v>5</v>
          </cell>
          <cell r="AQ813">
            <v>890907610</v>
          </cell>
          <cell r="AR813" t="str">
            <v>201901</v>
          </cell>
        </row>
        <row r="814">
          <cell r="D814">
            <v>5</v>
          </cell>
          <cell r="AQ814">
            <v>708945488</v>
          </cell>
          <cell r="AR814" t="str">
            <v>201905</v>
          </cell>
        </row>
        <row r="815">
          <cell r="D815">
            <v>5</v>
          </cell>
          <cell r="AQ815">
            <v>733296609</v>
          </cell>
          <cell r="AR815" t="str">
            <v>201908</v>
          </cell>
        </row>
        <row r="816">
          <cell r="D816">
            <v>5</v>
          </cell>
          <cell r="AQ816">
            <v>729593086</v>
          </cell>
          <cell r="AR816" t="str">
            <v>201904</v>
          </cell>
        </row>
        <row r="817">
          <cell r="D817">
            <v>5</v>
          </cell>
          <cell r="AQ817">
            <v>711308825</v>
          </cell>
          <cell r="AR817" t="str">
            <v>201805</v>
          </cell>
        </row>
        <row r="818">
          <cell r="D818">
            <v>5</v>
          </cell>
          <cell r="AQ818">
            <v>484441932</v>
          </cell>
          <cell r="AR818" t="str">
            <v>201510</v>
          </cell>
        </row>
        <row r="819">
          <cell r="D819">
            <v>5</v>
          </cell>
          <cell r="AQ819">
            <v>639235466</v>
          </cell>
          <cell r="AR819" t="str">
            <v>201906</v>
          </cell>
        </row>
        <row r="820">
          <cell r="D820">
            <v>5</v>
          </cell>
          <cell r="AQ820">
            <v>744545723</v>
          </cell>
          <cell r="AR820" t="str">
            <v>201808</v>
          </cell>
        </row>
        <row r="821">
          <cell r="D821">
            <v>5</v>
          </cell>
          <cell r="AQ821">
            <v>672637649</v>
          </cell>
          <cell r="AR821" t="str">
            <v>201810</v>
          </cell>
        </row>
        <row r="822">
          <cell r="D822">
            <v>5</v>
          </cell>
          <cell r="AQ822">
            <v>934626289</v>
          </cell>
          <cell r="AR822" t="str">
            <v>201902</v>
          </cell>
        </row>
        <row r="823">
          <cell r="D823">
            <v>5</v>
          </cell>
          <cell r="AQ823">
            <v>693143802</v>
          </cell>
          <cell r="AR823" t="str">
            <v>201907</v>
          </cell>
        </row>
        <row r="824">
          <cell r="D824">
            <v>5</v>
          </cell>
          <cell r="AQ824">
            <v>809777397</v>
          </cell>
          <cell r="AR824" t="str">
            <v>201802</v>
          </cell>
        </row>
        <row r="825">
          <cell r="D825">
            <v>5</v>
          </cell>
          <cell r="AQ825">
            <v>700583454</v>
          </cell>
          <cell r="AR825" t="str">
            <v>201712</v>
          </cell>
        </row>
        <row r="826">
          <cell r="D826">
            <v>5</v>
          </cell>
          <cell r="AQ826">
            <v>855783248</v>
          </cell>
          <cell r="AR826" t="str">
            <v>201803</v>
          </cell>
        </row>
        <row r="827">
          <cell r="D827">
            <v>5</v>
          </cell>
          <cell r="AQ827">
            <v>686541655</v>
          </cell>
          <cell r="AR827" t="str">
            <v>201804</v>
          </cell>
        </row>
        <row r="828">
          <cell r="D828">
            <v>5</v>
          </cell>
          <cell r="AQ828">
            <v>408422030</v>
          </cell>
          <cell r="AR828" t="str">
            <v>201408</v>
          </cell>
        </row>
        <row r="829">
          <cell r="D829">
            <v>5</v>
          </cell>
          <cell r="AQ829">
            <v>661702452</v>
          </cell>
          <cell r="AR829" t="str">
            <v>201806</v>
          </cell>
        </row>
        <row r="830">
          <cell r="D830">
            <v>5</v>
          </cell>
          <cell r="AQ830">
            <v>719976924</v>
          </cell>
          <cell r="AR830" t="str">
            <v>201812</v>
          </cell>
        </row>
        <row r="831">
          <cell r="D831">
            <v>5</v>
          </cell>
          <cell r="AQ831">
            <v>732375729</v>
          </cell>
          <cell r="AR831" t="str">
            <v>201607</v>
          </cell>
        </row>
        <row r="832">
          <cell r="D832">
            <v>5</v>
          </cell>
          <cell r="AQ832">
            <v>803617354</v>
          </cell>
          <cell r="AR832" t="str">
            <v>201903</v>
          </cell>
        </row>
        <row r="833">
          <cell r="D833">
            <v>5</v>
          </cell>
          <cell r="AQ833">
            <v>495470576</v>
          </cell>
          <cell r="AR833" t="str">
            <v>201507</v>
          </cell>
        </row>
        <row r="834">
          <cell r="D834">
            <v>1</v>
          </cell>
          <cell r="AQ834">
            <v>750584627</v>
          </cell>
          <cell r="AR834" t="str">
            <v>201702</v>
          </cell>
        </row>
        <row r="835">
          <cell r="D835">
            <v>6</v>
          </cell>
          <cell r="AQ835">
            <v>2135566488</v>
          </cell>
          <cell r="AR835" t="str">
            <v>201309</v>
          </cell>
        </row>
        <row r="836">
          <cell r="D836">
            <v>6</v>
          </cell>
          <cell r="AQ836">
            <v>3007050886</v>
          </cell>
          <cell r="AR836" t="str">
            <v>201811</v>
          </cell>
        </row>
        <row r="837">
          <cell r="D837">
            <v>6</v>
          </cell>
          <cell r="AQ837">
            <v>2435684134</v>
          </cell>
          <cell r="AR837" t="str">
            <v>201502</v>
          </cell>
        </row>
        <row r="838">
          <cell r="D838">
            <v>6</v>
          </cell>
          <cell r="AQ838">
            <v>3075127323</v>
          </cell>
          <cell r="AR838" t="str">
            <v>201508</v>
          </cell>
        </row>
        <row r="839">
          <cell r="D839">
            <v>6</v>
          </cell>
          <cell r="AQ839">
            <v>2986030042</v>
          </cell>
          <cell r="AR839" t="str">
            <v>201802</v>
          </cell>
        </row>
        <row r="840">
          <cell r="D840">
            <v>6</v>
          </cell>
          <cell r="AQ840">
            <v>4480839366</v>
          </cell>
          <cell r="AR840" t="str">
            <v>201803</v>
          </cell>
        </row>
        <row r="841">
          <cell r="D841">
            <v>6</v>
          </cell>
          <cell r="AQ841">
            <v>3510139508</v>
          </cell>
          <cell r="AR841" t="str">
            <v>201805</v>
          </cell>
        </row>
        <row r="842">
          <cell r="D842">
            <v>6</v>
          </cell>
          <cell r="AQ842">
            <v>2484355193</v>
          </cell>
          <cell r="AR842" t="str">
            <v>201809</v>
          </cell>
        </row>
        <row r="843">
          <cell r="D843">
            <v>6</v>
          </cell>
          <cell r="AQ843">
            <v>2943180647</v>
          </cell>
          <cell r="AR843" t="str">
            <v>201901</v>
          </cell>
        </row>
        <row r="844">
          <cell r="D844">
            <v>6</v>
          </cell>
          <cell r="AQ844">
            <v>2864222660</v>
          </cell>
          <cell r="AR844" t="str">
            <v>201902</v>
          </cell>
        </row>
        <row r="845">
          <cell r="D845">
            <v>6</v>
          </cell>
          <cell r="AQ845">
            <v>2796835403</v>
          </cell>
          <cell r="AR845" t="str">
            <v>201903</v>
          </cell>
        </row>
        <row r="846">
          <cell r="D846">
            <v>6</v>
          </cell>
          <cell r="AQ846">
            <v>4022776372</v>
          </cell>
          <cell r="AR846" t="str">
            <v>201804</v>
          </cell>
        </row>
        <row r="847">
          <cell r="D847">
            <v>6</v>
          </cell>
          <cell r="AQ847">
            <v>3358950088</v>
          </cell>
          <cell r="AR847" t="str">
            <v>201806</v>
          </cell>
        </row>
        <row r="848">
          <cell r="D848">
            <v>6</v>
          </cell>
          <cell r="AQ848">
            <v>3889888929</v>
          </cell>
          <cell r="AR848" t="str">
            <v>201807</v>
          </cell>
        </row>
        <row r="849">
          <cell r="D849">
            <v>6</v>
          </cell>
          <cell r="AQ849">
            <v>3820108989</v>
          </cell>
          <cell r="AR849" t="str">
            <v>201808</v>
          </cell>
        </row>
        <row r="850">
          <cell r="D850">
            <v>6</v>
          </cell>
          <cell r="AQ850">
            <v>4921815932</v>
          </cell>
          <cell r="AR850" t="str">
            <v>201810</v>
          </cell>
        </row>
        <row r="851">
          <cell r="D851">
            <v>6</v>
          </cell>
          <cell r="AQ851">
            <v>4386819954</v>
          </cell>
          <cell r="AR851" t="str">
            <v>201812</v>
          </cell>
        </row>
        <row r="852">
          <cell r="D852">
            <v>6</v>
          </cell>
          <cell r="AQ852">
            <v>3448953337</v>
          </cell>
          <cell r="AR852" t="str">
            <v>201904</v>
          </cell>
        </row>
        <row r="853">
          <cell r="D853">
            <v>6</v>
          </cell>
          <cell r="AQ853">
            <v>4092924730</v>
          </cell>
          <cell r="AR853" t="str">
            <v>201905</v>
          </cell>
        </row>
        <row r="854">
          <cell r="D854">
            <v>6</v>
          </cell>
          <cell r="AQ854">
            <v>4272451973</v>
          </cell>
          <cell r="AR854" t="str">
            <v>201906</v>
          </cell>
        </row>
        <row r="855">
          <cell r="D855">
            <v>6</v>
          </cell>
          <cell r="AQ855">
            <v>3259771435</v>
          </cell>
          <cell r="AR855" t="str">
            <v>201907</v>
          </cell>
        </row>
        <row r="856">
          <cell r="D856">
            <v>6</v>
          </cell>
          <cell r="AQ856">
            <v>2112798769</v>
          </cell>
          <cell r="AR856" t="str">
            <v>201307</v>
          </cell>
        </row>
        <row r="857">
          <cell r="D857">
            <v>6</v>
          </cell>
          <cell r="AQ857">
            <v>3101652384</v>
          </cell>
          <cell r="AR857" t="str">
            <v>201908</v>
          </cell>
        </row>
        <row r="858">
          <cell r="D858">
            <v>7</v>
          </cell>
          <cell r="AQ858">
            <v>7608027589</v>
          </cell>
          <cell r="AR858" t="str">
            <v>201806</v>
          </cell>
        </row>
        <row r="859">
          <cell r="D859">
            <v>7</v>
          </cell>
          <cell r="AQ859">
            <v>5965820404</v>
          </cell>
          <cell r="AR859" t="str">
            <v>201802</v>
          </cell>
        </row>
        <row r="860">
          <cell r="D860">
            <v>7</v>
          </cell>
          <cell r="AQ860">
            <v>5139275907</v>
          </cell>
          <cell r="AR860" t="str">
            <v>201303</v>
          </cell>
        </row>
        <row r="861">
          <cell r="D861">
            <v>7</v>
          </cell>
          <cell r="AQ861">
            <v>6545640615</v>
          </cell>
          <cell r="AR861" t="str">
            <v>201811</v>
          </cell>
        </row>
        <row r="862">
          <cell r="D862">
            <v>7</v>
          </cell>
          <cell r="AQ862">
            <v>7253697444</v>
          </cell>
          <cell r="AR862" t="str">
            <v>201808</v>
          </cell>
        </row>
        <row r="863">
          <cell r="D863">
            <v>7</v>
          </cell>
          <cell r="AQ863">
            <v>7658256388</v>
          </cell>
          <cell r="AR863" t="str">
            <v>201810</v>
          </cell>
        </row>
        <row r="864">
          <cell r="D864">
            <v>7</v>
          </cell>
          <cell r="AQ864">
            <v>6694665376</v>
          </cell>
          <cell r="AR864" t="str">
            <v>201902</v>
          </cell>
        </row>
        <row r="865">
          <cell r="D865">
            <v>7</v>
          </cell>
          <cell r="AQ865">
            <v>7120749557</v>
          </cell>
          <cell r="AR865" t="str">
            <v>201812</v>
          </cell>
        </row>
        <row r="866">
          <cell r="D866">
            <v>7</v>
          </cell>
          <cell r="AQ866">
            <v>7109474309</v>
          </cell>
          <cell r="AR866" t="str">
            <v>201804</v>
          </cell>
        </row>
        <row r="867">
          <cell r="D867">
            <v>7</v>
          </cell>
          <cell r="AQ867">
            <v>6951236116</v>
          </cell>
          <cell r="AR867" t="str">
            <v>201901</v>
          </cell>
        </row>
        <row r="868">
          <cell r="D868">
            <v>7</v>
          </cell>
          <cell r="AQ868">
            <v>8161496559</v>
          </cell>
          <cell r="AR868" t="str">
            <v>201908</v>
          </cell>
        </row>
        <row r="869">
          <cell r="D869">
            <v>7</v>
          </cell>
          <cell r="AQ869">
            <v>7334288320</v>
          </cell>
          <cell r="AR869" t="str">
            <v>201803</v>
          </cell>
        </row>
        <row r="870">
          <cell r="D870">
            <v>7</v>
          </cell>
          <cell r="AQ870">
            <v>6848756070</v>
          </cell>
          <cell r="AR870" t="str">
            <v>201904</v>
          </cell>
        </row>
        <row r="871">
          <cell r="D871">
            <v>7</v>
          </cell>
          <cell r="AQ871">
            <v>7434473962</v>
          </cell>
          <cell r="AR871" t="str">
            <v>201906</v>
          </cell>
        </row>
        <row r="872">
          <cell r="D872">
            <v>7</v>
          </cell>
          <cell r="AQ872">
            <v>7281693312</v>
          </cell>
          <cell r="AR872" t="str">
            <v>201807</v>
          </cell>
        </row>
        <row r="873">
          <cell r="D873">
            <v>7</v>
          </cell>
          <cell r="AQ873">
            <v>7925877598</v>
          </cell>
          <cell r="AR873" t="str">
            <v>201809</v>
          </cell>
        </row>
        <row r="874">
          <cell r="D874">
            <v>7</v>
          </cell>
          <cell r="AQ874">
            <v>7793058672</v>
          </cell>
          <cell r="AR874" t="str">
            <v>201905</v>
          </cell>
        </row>
        <row r="875">
          <cell r="D875">
            <v>7</v>
          </cell>
          <cell r="AQ875">
            <v>5215381555</v>
          </cell>
          <cell r="AR875" t="str">
            <v>201309</v>
          </cell>
        </row>
        <row r="876">
          <cell r="D876">
            <v>7</v>
          </cell>
          <cell r="AQ876">
            <v>8028277889</v>
          </cell>
          <cell r="AR876" t="str">
            <v>201907</v>
          </cell>
        </row>
        <row r="877">
          <cell r="D877">
            <v>7</v>
          </cell>
          <cell r="AQ877">
            <v>7221360736</v>
          </cell>
          <cell r="AR877" t="str">
            <v>201805</v>
          </cell>
        </row>
        <row r="878">
          <cell r="D878">
            <v>7</v>
          </cell>
          <cell r="AQ878">
            <v>6920983673</v>
          </cell>
          <cell r="AR878" t="str">
            <v>201903</v>
          </cell>
        </row>
        <row r="879">
          <cell r="D879">
            <v>1</v>
          </cell>
          <cell r="AQ879">
            <v>986630982</v>
          </cell>
          <cell r="AR879" t="str">
            <v>201304</v>
          </cell>
        </row>
        <row r="880">
          <cell r="D880">
            <v>8</v>
          </cell>
          <cell r="AQ880">
            <v>574455827</v>
          </cell>
          <cell r="AR880" t="str">
            <v>201807</v>
          </cell>
        </row>
        <row r="881">
          <cell r="D881">
            <v>8</v>
          </cell>
          <cell r="AQ881">
            <v>530480885</v>
          </cell>
          <cell r="AR881" t="str">
            <v>201805</v>
          </cell>
        </row>
        <row r="882">
          <cell r="D882">
            <v>8</v>
          </cell>
          <cell r="AQ882">
            <v>482549161</v>
          </cell>
          <cell r="AR882" t="str">
            <v>201904</v>
          </cell>
        </row>
        <row r="883">
          <cell r="D883">
            <v>8</v>
          </cell>
          <cell r="AQ883">
            <v>529279991</v>
          </cell>
          <cell r="AR883" t="str">
            <v>201804</v>
          </cell>
        </row>
        <row r="884">
          <cell r="D884">
            <v>8</v>
          </cell>
          <cell r="AQ884">
            <v>392469895</v>
          </cell>
          <cell r="AR884" t="str">
            <v>201311</v>
          </cell>
        </row>
        <row r="885">
          <cell r="D885">
            <v>8</v>
          </cell>
          <cell r="AQ885">
            <v>557802940</v>
          </cell>
          <cell r="AR885" t="str">
            <v>201808</v>
          </cell>
        </row>
        <row r="886">
          <cell r="D886">
            <v>8</v>
          </cell>
          <cell r="AQ886">
            <v>592096978</v>
          </cell>
          <cell r="AR886" t="str">
            <v>201905</v>
          </cell>
        </row>
        <row r="887">
          <cell r="D887">
            <v>8</v>
          </cell>
          <cell r="AQ887">
            <v>535228296</v>
          </cell>
          <cell r="AR887" t="str">
            <v>201901</v>
          </cell>
        </row>
        <row r="888">
          <cell r="D888">
            <v>8</v>
          </cell>
          <cell r="AQ888">
            <v>546733094</v>
          </cell>
          <cell r="AR888" t="str">
            <v>201708</v>
          </cell>
        </row>
        <row r="889">
          <cell r="D889">
            <v>8</v>
          </cell>
          <cell r="AQ889">
            <v>456250036</v>
          </cell>
          <cell r="AR889" t="str">
            <v>201812</v>
          </cell>
        </row>
        <row r="890">
          <cell r="D890">
            <v>8</v>
          </cell>
          <cell r="AQ890">
            <v>533784362</v>
          </cell>
          <cell r="AR890" t="str">
            <v>201809</v>
          </cell>
        </row>
        <row r="891">
          <cell r="D891">
            <v>8</v>
          </cell>
          <cell r="AQ891">
            <v>513633808</v>
          </cell>
          <cell r="AR891" t="str">
            <v>201811</v>
          </cell>
        </row>
        <row r="892">
          <cell r="D892">
            <v>8</v>
          </cell>
          <cell r="AQ892">
            <v>484715910</v>
          </cell>
          <cell r="AR892" t="str">
            <v>201502</v>
          </cell>
        </row>
        <row r="893">
          <cell r="D893">
            <v>8</v>
          </cell>
          <cell r="AQ893">
            <v>519255678</v>
          </cell>
          <cell r="AR893" t="str">
            <v>201508</v>
          </cell>
        </row>
        <row r="894">
          <cell r="D894">
            <v>8</v>
          </cell>
          <cell r="AQ894">
            <v>561223978</v>
          </cell>
          <cell r="AR894" t="str">
            <v>201802</v>
          </cell>
        </row>
        <row r="895">
          <cell r="D895">
            <v>8</v>
          </cell>
          <cell r="AQ895">
            <v>530790872</v>
          </cell>
          <cell r="AR895" t="str">
            <v>201908</v>
          </cell>
        </row>
        <row r="896">
          <cell r="D896">
            <v>8</v>
          </cell>
          <cell r="AQ896">
            <v>538711548</v>
          </cell>
          <cell r="AR896" t="str">
            <v>201907</v>
          </cell>
        </row>
        <row r="897">
          <cell r="D897">
            <v>8</v>
          </cell>
          <cell r="AQ897">
            <v>529596018</v>
          </cell>
          <cell r="AR897" t="str">
            <v>201906</v>
          </cell>
        </row>
        <row r="898">
          <cell r="D898">
            <v>8</v>
          </cell>
          <cell r="AQ898">
            <v>511769429</v>
          </cell>
          <cell r="AR898" t="str">
            <v>201409</v>
          </cell>
        </row>
        <row r="899">
          <cell r="D899">
            <v>8</v>
          </cell>
          <cell r="AQ899">
            <v>468081238</v>
          </cell>
          <cell r="AR899" t="str">
            <v>201902</v>
          </cell>
        </row>
        <row r="900">
          <cell r="D900">
            <v>8</v>
          </cell>
          <cell r="AQ900">
            <v>584210574</v>
          </cell>
          <cell r="AR900" t="str">
            <v>201806</v>
          </cell>
        </row>
        <row r="901">
          <cell r="D901">
            <v>8</v>
          </cell>
          <cell r="AQ901">
            <v>607788434</v>
          </cell>
          <cell r="AR901" t="str">
            <v>201803</v>
          </cell>
        </row>
        <row r="902">
          <cell r="D902">
            <v>8</v>
          </cell>
          <cell r="AQ902">
            <v>511583532</v>
          </cell>
          <cell r="AR902" t="str">
            <v>201903</v>
          </cell>
        </row>
        <row r="903">
          <cell r="D903">
            <v>8</v>
          </cell>
          <cell r="AQ903">
            <v>481724810</v>
          </cell>
          <cell r="AR903" t="str">
            <v>201810</v>
          </cell>
        </row>
        <row r="904">
          <cell r="D904">
            <v>9</v>
          </cell>
          <cell r="AQ904">
            <v>962882476</v>
          </cell>
          <cell r="AR904" t="str">
            <v>201612</v>
          </cell>
        </row>
        <row r="905">
          <cell r="D905">
            <v>9</v>
          </cell>
          <cell r="AQ905">
            <v>1095122789</v>
          </cell>
          <cell r="AR905" t="str">
            <v>201808</v>
          </cell>
        </row>
        <row r="906">
          <cell r="D906">
            <v>9</v>
          </cell>
          <cell r="AQ906">
            <v>1023520121</v>
          </cell>
          <cell r="AR906" t="str">
            <v>201810</v>
          </cell>
        </row>
        <row r="907">
          <cell r="D907">
            <v>9</v>
          </cell>
          <cell r="AQ907">
            <v>932853265</v>
          </cell>
          <cell r="AR907" t="str">
            <v>201811</v>
          </cell>
        </row>
        <row r="908">
          <cell r="D908">
            <v>9</v>
          </cell>
          <cell r="AQ908">
            <v>1038952854</v>
          </cell>
          <cell r="AR908" t="str">
            <v>201809</v>
          </cell>
        </row>
        <row r="909">
          <cell r="D909">
            <v>9</v>
          </cell>
          <cell r="AQ909">
            <v>926968347</v>
          </cell>
          <cell r="AR909" t="str">
            <v>201901</v>
          </cell>
        </row>
        <row r="910">
          <cell r="D910">
            <v>9</v>
          </cell>
          <cell r="AQ910">
            <v>982641286</v>
          </cell>
          <cell r="AR910" t="str">
            <v>201707</v>
          </cell>
        </row>
        <row r="911">
          <cell r="D911">
            <v>9</v>
          </cell>
          <cell r="AQ911">
            <v>796163364</v>
          </cell>
          <cell r="AR911" t="str">
            <v>201402</v>
          </cell>
        </row>
        <row r="912">
          <cell r="D912">
            <v>9</v>
          </cell>
          <cell r="AQ912">
            <v>1074508034</v>
          </cell>
          <cell r="AR912" t="str">
            <v>201805</v>
          </cell>
        </row>
        <row r="913">
          <cell r="D913">
            <v>9</v>
          </cell>
          <cell r="AQ913">
            <v>947082664</v>
          </cell>
          <cell r="AR913" t="str">
            <v>201902</v>
          </cell>
        </row>
        <row r="914">
          <cell r="D914">
            <v>9</v>
          </cell>
          <cell r="AQ914">
            <v>936882136</v>
          </cell>
          <cell r="AR914" t="str">
            <v>201812</v>
          </cell>
        </row>
        <row r="915">
          <cell r="D915">
            <v>9</v>
          </cell>
          <cell r="AQ915">
            <v>974628207</v>
          </cell>
          <cell r="AR915" t="str">
            <v>201804</v>
          </cell>
        </row>
        <row r="916">
          <cell r="D916">
            <v>9</v>
          </cell>
          <cell r="AQ916">
            <v>1125456574</v>
          </cell>
          <cell r="AR916" t="str">
            <v>201803</v>
          </cell>
        </row>
        <row r="917">
          <cell r="D917">
            <v>9</v>
          </cell>
          <cell r="AQ917">
            <v>1038702119</v>
          </cell>
          <cell r="AR917" t="str">
            <v>201903</v>
          </cell>
        </row>
        <row r="918">
          <cell r="D918">
            <v>9</v>
          </cell>
          <cell r="AQ918">
            <v>1085559819</v>
          </cell>
          <cell r="AR918" t="str">
            <v>201807</v>
          </cell>
        </row>
        <row r="919">
          <cell r="D919">
            <v>9</v>
          </cell>
          <cell r="AQ919">
            <v>907913223</v>
          </cell>
          <cell r="AR919" t="str">
            <v>201601</v>
          </cell>
        </row>
        <row r="920">
          <cell r="D920">
            <v>9</v>
          </cell>
          <cell r="AQ920">
            <v>1020548656</v>
          </cell>
          <cell r="AR920" t="str">
            <v>201806</v>
          </cell>
        </row>
        <row r="921">
          <cell r="D921">
            <v>9</v>
          </cell>
          <cell r="AQ921">
            <v>994661204</v>
          </cell>
          <cell r="AR921" t="str">
            <v>201907</v>
          </cell>
        </row>
        <row r="922">
          <cell r="D922">
            <v>9</v>
          </cell>
          <cell r="AQ922">
            <v>984334866</v>
          </cell>
          <cell r="AR922" t="str">
            <v>201908</v>
          </cell>
        </row>
        <row r="923">
          <cell r="D923">
            <v>9</v>
          </cell>
          <cell r="AQ923">
            <v>944658974</v>
          </cell>
          <cell r="AR923" t="str">
            <v>201802</v>
          </cell>
        </row>
        <row r="924">
          <cell r="D924">
            <v>9</v>
          </cell>
          <cell r="AQ924">
            <v>946830563</v>
          </cell>
          <cell r="AR924" t="str">
            <v>201904</v>
          </cell>
        </row>
        <row r="925">
          <cell r="D925">
            <v>9</v>
          </cell>
          <cell r="AQ925">
            <v>915428598</v>
          </cell>
          <cell r="AR925" t="str">
            <v>201906</v>
          </cell>
        </row>
        <row r="926">
          <cell r="D926">
            <v>9</v>
          </cell>
          <cell r="AQ926">
            <v>1056974403</v>
          </cell>
          <cell r="AR926" t="str">
            <v>201905</v>
          </cell>
        </row>
        <row r="927">
          <cell r="D927">
            <v>9</v>
          </cell>
          <cell r="AQ927">
            <v>930902006</v>
          </cell>
          <cell r="AR927" t="str">
            <v>201706</v>
          </cell>
        </row>
        <row r="928">
          <cell r="D928">
            <v>10</v>
          </cell>
          <cell r="AQ928">
            <v>0</v>
          </cell>
          <cell r="AR928" t="str">
            <v>201608</v>
          </cell>
        </row>
        <row r="929">
          <cell r="D929">
            <v>11</v>
          </cell>
          <cell r="AQ929">
            <v>3015875901</v>
          </cell>
          <cell r="AR929" t="str">
            <v>201902</v>
          </cell>
        </row>
        <row r="930">
          <cell r="D930">
            <v>11</v>
          </cell>
          <cell r="AQ930">
            <v>3044704319</v>
          </cell>
          <cell r="AR930" t="str">
            <v>201701</v>
          </cell>
        </row>
        <row r="931">
          <cell r="D931">
            <v>11</v>
          </cell>
          <cell r="AQ931">
            <v>2831405168</v>
          </cell>
          <cell r="AR931" t="str">
            <v>201509</v>
          </cell>
        </row>
        <row r="932">
          <cell r="D932">
            <v>11</v>
          </cell>
          <cell r="AQ932">
            <v>3488655931</v>
          </cell>
          <cell r="AR932" t="str">
            <v>201806</v>
          </cell>
        </row>
        <row r="933">
          <cell r="D933">
            <v>11</v>
          </cell>
          <cell r="AQ933">
            <v>2906643576</v>
          </cell>
          <cell r="AR933" t="str">
            <v>201802</v>
          </cell>
        </row>
        <row r="934">
          <cell r="D934">
            <v>11</v>
          </cell>
          <cell r="AQ934">
            <v>3396634460</v>
          </cell>
          <cell r="AR934" t="str">
            <v>201907</v>
          </cell>
        </row>
        <row r="935">
          <cell r="D935">
            <v>11</v>
          </cell>
          <cell r="AQ935">
            <v>3622110182</v>
          </cell>
          <cell r="AR935" t="str">
            <v>201803</v>
          </cell>
        </row>
        <row r="936">
          <cell r="D936">
            <v>11</v>
          </cell>
          <cell r="AQ936">
            <v>2583820070</v>
          </cell>
          <cell r="AR936" t="str">
            <v>201409</v>
          </cell>
        </row>
        <row r="937">
          <cell r="D937">
            <v>11</v>
          </cell>
          <cell r="AQ937">
            <v>3190670042</v>
          </cell>
          <cell r="AR937" t="str">
            <v>201906</v>
          </cell>
        </row>
        <row r="938">
          <cell r="D938">
            <v>11</v>
          </cell>
          <cell r="AQ938">
            <v>3533242386</v>
          </cell>
          <cell r="AR938" t="str">
            <v>201812</v>
          </cell>
        </row>
        <row r="939">
          <cell r="D939">
            <v>11</v>
          </cell>
          <cell r="AQ939">
            <v>3349819806</v>
          </cell>
          <cell r="AR939" t="str">
            <v>201903</v>
          </cell>
        </row>
        <row r="940">
          <cell r="D940">
            <v>11</v>
          </cell>
          <cell r="AQ940">
            <v>3365196830</v>
          </cell>
          <cell r="AR940" t="str">
            <v>201810</v>
          </cell>
        </row>
        <row r="941">
          <cell r="D941">
            <v>11</v>
          </cell>
          <cell r="AQ941">
            <v>3332331123</v>
          </cell>
          <cell r="AR941" t="str">
            <v>201804</v>
          </cell>
        </row>
        <row r="942">
          <cell r="D942">
            <v>11</v>
          </cell>
          <cell r="AQ942">
            <v>3523825688</v>
          </cell>
          <cell r="AR942" t="str">
            <v>201808</v>
          </cell>
        </row>
        <row r="943">
          <cell r="D943">
            <v>11</v>
          </cell>
          <cell r="AQ943">
            <v>3341550029</v>
          </cell>
          <cell r="AR943" t="str">
            <v>201811</v>
          </cell>
        </row>
        <row r="944">
          <cell r="D944">
            <v>11</v>
          </cell>
          <cell r="AQ944">
            <v>3265112234</v>
          </cell>
          <cell r="AR944" t="str">
            <v>201901</v>
          </cell>
        </row>
        <row r="945">
          <cell r="D945">
            <v>11</v>
          </cell>
          <cell r="AQ945">
            <v>3433574504</v>
          </cell>
          <cell r="AR945" t="str">
            <v>201904</v>
          </cell>
        </row>
        <row r="946">
          <cell r="D946">
            <v>11</v>
          </cell>
          <cell r="AQ946">
            <v>3677898265</v>
          </cell>
          <cell r="AR946" t="str">
            <v>201807</v>
          </cell>
        </row>
        <row r="947">
          <cell r="D947">
            <v>11</v>
          </cell>
          <cell r="AQ947">
            <v>3486056920</v>
          </cell>
          <cell r="AR947" t="str">
            <v>201905</v>
          </cell>
        </row>
        <row r="948">
          <cell r="D948">
            <v>11</v>
          </cell>
          <cell r="AQ948">
            <v>3313715577</v>
          </cell>
          <cell r="AR948" t="str">
            <v>201908</v>
          </cell>
        </row>
        <row r="949">
          <cell r="D949">
            <v>11</v>
          </cell>
          <cell r="AQ949">
            <v>3348332694</v>
          </cell>
          <cell r="AR949" t="str">
            <v>201809</v>
          </cell>
        </row>
        <row r="950">
          <cell r="D950">
            <v>11</v>
          </cell>
          <cell r="AQ950">
            <v>3628262008</v>
          </cell>
          <cell r="AR950" t="str">
            <v>201805</v>
          </cell>
        </row>
        <row r="951">
          <cell r="D951">
            <v>1</v>
          </cell>
          <cell r="AQ951">
            <v>1011338825</v>
          </cell>
          <cell r="AR951" t="str">
            <v>201310</v>
          </cell>
        </row>
        <row r="952">
          <cell r="D952">
            <v>1</v>
          </cell>
          <cell r="AQ952">
            <v>904893476</v>
          </cell>
          <cell r="AR952" t="str">
            <v>201308</v>
          </cell>
        </row>
        <row r="953">
          <cell r="D953">
            <v>1</v>
          </cell>
          <cell r="AQ953">
            <v>1072064514</v>
          </cell>
          <cell r="AR953" t="str">
            <v>201412</v>
          </cell>
        </row>
        <row r="954">
          <cell r="D954">
            <v>1</v>
          </cell>
          <cell r="AQ954">
            <v>1129045268</v>
          </cell>
          <cell r="AR954" t="str">
            <v>201605</v>
          </cell>
        </row>
        <row r="955">
          <cell r="D955">
            <v>1</v>
          </cell>
          <cell r="AQ955">
            <v>1066338380</v>
          </cell>
          <cell r="AR955" t="str">
            <v>201609</v>
          </cell>
        </row>
        <row r="956">
          <cell r="D956">
            <v>1</v>
          </cell>
          <cell r="AQ956">
            <v>994170206</v>
          </cell>
          <cell r="AR956" t="str">
            <v>201701</v>
          </cell>
        </row>
        <row r="957">
          <cell r="D957">
            <v>1</v>
          </cell>
          <cell r="AQ957">
            <v>1142499776</v>
          </cell>
          <cell r="AR957" t="str">
            <v>201504</v>
          </cell>
        </row>
        <row r="958">
          <cell r="D958">
            <v>1</v>
          </cell>
          <cell r="AQ958">
            <v>1073269058</v>
          </cell>
          <cell r="AR958" t="str">
            <v>201705</v>
          </cell>
        </row>
        <row r="959">
          <cell r="D959">
            <v>12</v>
          </cell>
          <cell r="AQ959">
            <v>326093871</v>
          </cell>
          <cell r="AR959" t="str">
            <v>201406</v>
          </cell>
        </row>
        <row r="960">
          <cell r="D960">
            <v>1</v>
          </cell>
          <cell r="AQ960">
            <v>921935536</v>
          </cell>
          <cell r="AR960" t="str">
            <v>201707</v>
          </cell>
        </row>
        <row r="961">
          <cell r="D961">
            <v>1</v>
          </cell>
          <cell r="AQ961">
            <v>1012358192</v>
          </cell>
          <cell r="AR961" t="str">
            <v>201503</v>
          </cell>
        </row>
        <row r="962">
          <cell r="D962">
            <v>1</v>
          </cell>
          <cell r="AQ962">
            <v>1117318334</v>
          </cell>
          <cell r="AR962" t="str">
            <v>201510</v>
          </cell>
        </row>
        <row r="963">
          <cell r="D963">
            <v>1</v>
          </cell>
          <cell r="AQ963">
            <v>1078374418</v>
          </cell>
          <cell r="AR963" t="str">
            <v>201512</v>
          </cell>
        </row>
        <row r="964">
          <cell r="D964">
            <v>1</v>
          </cell>
          <cell r="AQ964">
            <v>914662861</v>
          </cell>
          <cell r="AR964" t="str">
            <v>201502</v>
          </cell>
        </row>
        <row r="965">
          <cell r="D965">
            <v>1</v>
          </cell>
          <cell r="AQ965">
            <v>1071636590</v>
          </cell>
          <cell r="AR965" t="str">
            <v>201604</v>
          </cell>
        </row>
        <row r="966">
          <cell r="D966">
            <v>1</v>
          </cell>
          <cell r="AQ966">
            <v>1221741882</v>
          </cell>
          <cell r="AR966" t="str">
            <v>201507</v>
          </cell>
        </row>
        <row r="967">
          <cell r="D967">
            <v>1</v>
          </cell>
          <cell r="AQ967">
            <v>1076115230</v>
          </cell>
          <cell r="AR967" t="str">
            <v>201410</v>
          </cell>
        </row>
        <row r="968">
          <cell r="D968">
            <v>1</v>
          </cell>
          <cell r="AQ968">
            <v>1067516052</v>
          </cell>
          <cell r="AR968" t="str">
            <v>201610</v>
          </cell>
        </row>
        <row r="969">
          <cell r="D969">
            <v>1</v>
          </cell>
          <cell r="AQ969">
            <v>1036018220</v>
          </cell>
          <cell r="AR969" t="str">
            <v>201612</v>
          </cell>
        </row>
        <row r="970">
          <cell r="D970">
            <v>1</v>
          </cell>
          <cell r="AQ970">
            <v>1032198091</v>
          </cell>
          <cell r="AR970" t="str">
            <v>201703</v>
          </cell>
        </row>
        <row r="971">
          <cell r="D971">
            <v>1</v>
          </cell>
          <cell r="AQ971">
            <v>895266280</v>
          </cell>
          <cell r="AR971" t="str">
            <v>201407</v>
          </cell>
        </row>
        <row r="972">
          <cell r="D972">
            <v>1</v>
          </cell>
          <cell r="AQ972">
            <v>900639687</v>
          </cell>
          <cell r="AR972" t="str">
            <v>201710</v>
          </cell>
        </row>
        <row r="973">
          <cell r="D973">
            <v>1</v>
          </cell>
          <cell r="AQ973">
            <v>1014286841</v>
          </cell>
          <cell r="AR973" t="str">
            <v>201307</v>
          </cell>
        </row>
        <row r="974">
          <cell r="D974">
            <v>1</v>
          </cell>
          <cell r="AQ974">
            <v>921811043</v>
          </cell>
          <cell r="AR974" t="str">
            <v>201406</v>
          </cell>
        </row>
        <row r="975">
          <cell r="D975">
            <v>1</v>
          </cell>
          <cell r="AQ975">
            <v>958844546</v>
          </cell>
          <cell r="AR975" t="str">
            <v>201405</v>
          </cell>
        </row>
        <row r="976">
          <cell r="D976">
            <v>1</v>
          </cell>
          <cell r="AQ976">
            <v>1175706487</v>
          </cell>
          <cell r="AR976" t="str">
            <v>201505</v>
          </cell>
        </row>
        <row r="977">
          <cell r="D977">
            <v>1</v>
          </cell>
          <cell r="AQ977">
            <v>891488871</v>
          </cell>
          <cell r="AR977" t="str">
            <v>201404</v>
          </cell>
        </row>
        <row r="978">
          <cell r="D978">
            <v>1</v>
          </cell>
          <cell r="AQ978">
            <v>1077623807</v>
          </cell>
          <cell r="AR978" t="str">
            <v>201607</v>
          </cell>
        </row>
        <row r="979">
          <cell r="D979">
            <v>1</v>
          </cell>
          <cell r="AQ979">
            <v>1100782236</v>
          </cell>
          <cell r="AR979" t="str">
            <v>201501</v>
          </cell>
        </row>
        <row r="980">
          <cell r="D980">
            <v>1</v>
          </cell>
          <cell r="AQ980">
            <v>1060693852</v>
          </cell>
          <cell r="AR980" t="str">
            <v>201608</v>
          </cell>
        </row>
        <row r="981">
          <cell r="D981">
            <v>1</v>
          </cell>
          <cell r="AQ981">
            <v>866824887</v>
          </cell>
          <cell r="AR981" t="str">
            <v>201401</v>
          </cell>
        </row>
        <row r="982">
          <cell r="D982">
            <v>1</v>
          </cell>
          <cell r="AQ982">
            <v>993702203</v>
          </cell>
          <cell r="AR982" t="str">
            <v>201708</v>
          </cell>
        </row>
        <row r="983">
          <cell r="D983">
            <v>1</v>
          </cell>
          <cell r="AQ983">
            <v>1035382609</v>
          </cell>
          <cell r="AR983" t="str">
            <v>201411</v>
          </cell>
        </row>
        <row r="984">
          <cell r="D984">
            <v>1</v>
          </cell>
          <cell r="AQ984">
            <v>918379739</v>
          </cell>
          <cell r="AR984" t="str">
            <v>201709</v>
          </cell>
        </row>
        <row r="985">
          <cell r="D985">
            <v>1</v>
          </cell>
          <cell r="AQ985">
            <v>936835827</v>
          </cell>
          <cell r="AR985" t="str">
            <v>201309</v>
          </cell>
        </row>
        <row r="986">
          <cell r="D986">
            <v>1</v>
          </cell>
          <cell r="AQ986">
            <v>1043212646</v>
          </cell>
          <cell r="AR986" t="str">
            <v>201511</v>
          </cell>
        </row>
        <row r="987">
          <cell r="D987">
            <v>1</v>
          </cell>
          <cell r="AQ987">
            <v>939339688</v>
          </cell>
          <cell r="AR987" t="str">
            <v>201409</v>
          </cell>
        </row>
        <row r="988">
          <cell r="D988">
            <v>1</v>
          </cell>
          <cell r="AQ988">
            <v>726142207</v>
          </cell>
          <cell r="AR988" t="str">
            <v>201402</v>
          </cell>
        </row>
        <row r="989">
          <cell r="D989">
            <v>1</v>
          </cell>
          <cell r="AQ989">
            <v>947279932</v>
          </cell>
          <cell r="AR989" t="str">
            <v>201408</v>
          </cell>
        </row>
        <row r="990">
          <cell r="D990">
            <v>1</v>
          </cell>
          <cell r="AQ990">
            <v>938421258</v>
          </cell>
          <cell r="AR990" t="str">
            <v>201611</v>
          </cell>
        </row>
        <row r="991">
          <cell r="D991">
            <v>1</v>
          </cell>
          <cell r="AQ991">
            <v>1011266004</v>
          </cell>
          <cell r="AR991" t="str">
            <v>201312</v>
          </cell>
        </row>
        <row r="992">
          <cell r="D992">
            <v>1</v>
          </cell>
          <cell r="AQ992">
            <v>980792441</v>
          </cell>
          <cell r="AR992" t="str">
            <v>201704</v>
          </cell>
        </row>
        <row r="993">
          <cell r="D993">
            <v>1</v>
          </cell>
          <cell r="AQ993">
            <v>840098383</v>
          </cell>
          <cell r="AR993" t="str">
            <v>201311</v>
          </cell>
        </row>
        <row r="994">
          <cell r="D994">
            <v>1</v>
          </cell>
          <cell r="AQ994">
            <v>1047164386</v>
          </cell>
          <cell r="AR994" t="str">
            <v>201509</v>
          </cell>
        </row>
        <row r="995">
          <cell r="D995">
            <v>1</v>
          </cell>
          <cell r="AQ995">
            <v>791193958</v>
          </cell>
          <cell r="AR995" t="str">
            <v>201711</v>
          </cell>
        </row>
        <row r="996">
          <cell r="D996">
            <v>1</v>
          </cell>
          <cell r="AQ996">
            <v>1000901318</v>
          </cell>
          <cell r="AR996" t="str">
            <v>201712</v>
          </cell>
        </row>
        <row r="997">
          <cell r="D997">
            <v>1</v>
          </cell>
          <cell r="AQ997">
            <v>960282431</v>
          </cell>
          <cell r="AR997" t="str">
            <v>201801</v>
          </cell>
        </row>
        <row r="998">
          <cell r="D998">
            <v>1</v>
          </cell>
          <cell r="AQ998">
            <v>951616982</v>
          </cell>
          <cell r="AR998" t="str">
            <v>201303</v>
          </cell>
        </row>
        <row r="999">
          <cell r="D999">
            <v>1</v>
          </cell>
          <cell r="AQ999">
            <v>1070134876</v>
          </cell>
          <cell r="AR999" t="str">
            <v>201601</v>
          </cell>
        </row>
        <row r="1000">
          <cell r="D1000">
            <v>1</v>
          </cell>
          <cell r="AQ1000">
            <v>1034798126</v>
          </cell>
          <cell r="AR1000" t="str">
            <v>201603</v>
          </cell>
        </row>
        <row r="1001">
          <cell r="D1001">
            <v>1</v>
          </cell>
          <cell r="AQ1001">
            <v>1039466147</v>
          </cell>
          <cell r="AR1001" t="str">
            <v>201606</v>
          </cell>
        </row>
        <row r="1002">
          <cell r="D1002">
            <v>1</v>
          </cell>
          <cell r="AQ1002">
            <v>1258539813</v>
          </cell>
          <cell r="AR1002" t="str">
            <v>201508</v>
          </cell>
        </row>
        <row r="1003">
          <cell r="D1003">
            <v>1</v>
          </cell>
          <cell r="AQ1003">
            <v>913441749</v>
          </cell>
          <cell r="AR1003" t="str">
            <v>201306</v>
          </cell>
        </row>
        <row r="1004">
          <cell r="D1004">
            <v>1</v>
          </cell>
          <cell r="AQ1004">
            <v>957013037</v>
          </cell>
          <cell r="AR1004" t="str">
            <v>201602</v>
          </cell>
        </row>
        <row r="1005">
          <cell r="D1005">
            <v>2</v>
          </cell>
          <cell r="AQ1005">
            <v>1631153058</v>
          </cell>
          <cell r="AR1005" t="str">
            <v>201307</v>
          </cell>
        </row>
        <row r="1006">
          <cell r="D1006">
            <v>2</v>
          </cell>
          <cell r="AQ1006">
            <v>2281012640</v>
          </cell>
          <cell r="AR1006" t="str">
            <v>201705</v>
          </cell>
        </row>
        <row r="1007">
          <cell r="D1007">
            <v>2</v>
          </cell>
          <cell r="AQ1007">
            <v>2166231351</v>
          </cell>
          <cell r="AR1007" t="str">
            <v>201704</v>
          </cell>
        </row>
        <row r="1008">
          <cell r="D1008">
            <v>2</v>
          </cell>
          <cell r="AQ1008">
            <v>2283410130</v>
          </cell>
          <cell r="AR1008" t="str">
            <v>201612</v>
          </cell>
        </row>
        <row r="1009">
          <cell r="D1009">
            <v>2</v>
          </cell>
          <cell r="AQ1009">
            <v>2459596822</v>
          </cell>
          <cell r="AR1009" t="str">
            <v>201607</v>
          </cell>
        </row>
        <row r="1010">
          <cell r="D1010">
            <v>2</v>
          </cell>
          <cell r="AQ1010">
            <v>2423941056</v>
          </cell>
          <cell r="AR1010" t="str">
            <v>201605</v>
          </cell>
        </row>
        <row r="1011">
          <cell r="D1011">
            <v>2</v>
          </cell>
          <cell r="AQ1011">
            <v>1841923641</v>
          </cell>
          <cell r="AR1011" t="str">
            <v>201404</v>
          </cell>
        </row>
        <row r="1012">
          <cell r="D1012">
            <v>2</v>
          </cell>
          <cell r="AQ1012">
            <v>2322471145</v>
          </cell>
          <cell r="AR1012" t="str">
            <v>201504</v>
          </cell>
        </row>
        <row r="1013">
          <cell r="D1013">
            <v>2</v>
          </cell>
          <cell r="AQ1013">
            <v>2149563731</v>
          </cell>
          <cell r="AR1013" t="str">
            <v>201408</v>
          </cell>
        </row>
        <row r="1014">
          <cell r="D1014">
            <v>12</v>
          </cell>
          <cell r="AQ1014">
            <v>392059696</v>
          </cell>
          <cell r="AR1014" t="str">
            <v>201705</v>
          </cell>
        </row>
        <row r="1015">
          <cell r="D1015">
            <v>2</v>
          </cell>
          <cell r="AQ1015">
            <v>2060182223</v>
          </cell>
          <cell r="AR1015" t="str">
            <v>201502</v>
          </cell>
        </row>
        <row r="1016">
          <cell r="D1016">
            <v>2</v>
          </cell>
          <cell r="AQ1016">
            <v>2157738928</v>
          </cell>
          <cell r="AR1016" t="str">
            <v>201412</v>
          </cell>
        </row>
        <row r="1017">
          <cell r="D1017">
            <v>2</v>
          </cell>
          <cell r="AQ1017">
            <v>1664362822</v>
          </cell>
          <cell r="AR1017" t="str">
            <v>201305</v>
          </cell>
        </row>
        <row r="1018">
          <cell r="D1018">
            <v>2</v>
          </cell>
          <cell r="AQ1018">
            <v>1570282684</v>
          </cell>
          <cell r="AR1018" t="str">
            <v>201308</v>
          </cell>
        </row>
        <row r="1019">
          <cell r="D1019">
            <v>2</v>
          </cell>
          <cell r="AQ1019">
            <v>2091312672</v>
          </cell>
          <cell r="AR1019" t="str">
            <v>201707</v>
          </cell>
        </row>
        <row r="1020">
          <cell r="D1020">
            <v>2</v>
          </cell>
          <cell r="AQ1020">
            <v>2339602722</v>
          </cell>
          <cell r="AR1020" t="str">
            <v>201703</v>
          </cell>
        </row>
        <row r="1021">
          <cell r="D1021">
            <v>2</v>
          </cell>
          <cell r="AQ1021">
            <v>2180950245</v>
          </cell>
          <cell r="AR1021" t="str">
            <v>201611</v>
          </cell>
        </row>
        <row r="1022">
          <cell r="D1022">
            <v>2</v>
          </cell>
          <cell r="AQ1022">
            <v>2196007112</v>
          </cell>
          <cell r="AR1022" t="str">
            <v>201606</v>
          </cell>
        </row>
        <row r="1023">
          <cell r="D1023">
            <v>2</v>
          </cell>
          <cell r="AQ1023">
            <v>2197819336</v>
          </cell>
          <cell r="AR1023" t="str">
            <v>201509</v>
          </cell>
        </row>
        <row r="1024">
          <cell r="D1024">
            <v>2</v>
          </cell>
          <cell r="AQ1024">
            <v>2544260558</v>
          </cell>
          <cell r="AR1024" t="str">
            <v>201507</v>
          </cell>
        </row>
        <row r="1025">
          <cell r="D1025">
            <v>2</v>
          </cell>
          <cell r="AQ1025">
            <v>2191758692</v>
          </cell>
          <cell r="AR1025" t="str">
            <v>201506</v>
          </cell>
        </row>
        <row r="1026">
          <cell r="D1026">
            <v>2</v>
          </cell>
          <cell r="AQ1026">
            <v>1820554322</v>
          </cell>
          <cell r="AR1026" t="str">
            <v>201303</v>
          </cell>
        </row>
        <row r="1027">
          <cell r="D1027">
            <v>2</v>
          </cell>
          <cell r="AQ1027">
            <v>1671718815</v>
          </cell>
          <cell r="AR1027" t="str">
            <v>201304</v>
          </cell>
        </row>
        <row r="1028">
          <cell r="D1028">
            <v>2</v>
          </cell>
          <cell r="AQ1028">
            <v>2141151948</v>
          </cell>
          <cell r="AR1028" t="str">
            <v>201711</v>
          </cell>
        </row>
        <row r="1029">
          <cell r="D1029">
            <v>2</v>
          </cell>
          <cell r="AQ1029">
            <v>2235542897</v>
          </cell>
          <cell r="AR1029" t="str">
            <v>201706</v>
          </cell>
        </row>
        <row r="1030">
          <cell r="D1030">
            <v>2</v>
          </cell>
          <cell r="AQ1030">
            <v>2002200856</v>
          </cell>
          <cell r="AR1030" t="str">
            <v>201311</v>
          </cell>
        </row>
        <row r="1031">
          <cell r="D1031">
            <v>2</v>
          </cell>
          <cell r="AQ1031">
            <v>2067593272</v>
          </cell>
          <cell r="AR1031" t="str">
            <v>201702</v>
          </cell>
        </row>
        <row r="1032">
          <cell r="D1032">
            <v>2</v>
          </cell>
          <cell r="AQ1032">
            <v>2324496204</v>
          </cell>
          <cell r="AR1032" t="str">
            <v>201701</v>
          </cell>
        </row>
        <row r="1033">
          <cell r="D1033">
            <v>2</v>
          </cell>
          <cell r="AQ1033">
            <v>2565788042</v>
          </cell>
          <cell r="AR1033" t="str">
            <v>201610</v>
          </cell>
        </row>
        <row r="1034">
          <cell r="D1034">
            <v>2</v>
          </cell>
          <cell r="AQ1034">
            <v>2431929536</v>
          </cell>
          <cell r="AR1034" t="str">
            <v>201609</v>
          </cell>
        </row>
        <row r="1035">
          <cell r="D1035">
            <v>2</v>
          </cell>
          <cell r="AQ1035">
            <v>2469394447</v>
          </cell>
          <cell r="AR1035" t="str">
            <v>201608</v>
          </cell>
        </row>
        <row r="1036">
          <cell r="D1036">
            <v>2</v>
          </cell>
          <cell r="AQ1036">
            <v>2502595735</v>
          </cell>
          <cell r="AR1036" t="str">
            <v>201512</v>
          </cell>
        </row>
        <row r="1037">
          <cell r="D1037">
            <v>2</v>
          </cell>
          <cell r="AQ1037">
            <v>1702763646</v>
          </cell>
          <cell r="AR1037" t="str">
            <v>201306</v>
          </cell>
        </row>
        <row r="1038">
          <cell r="D1038">
            <v>2</v>
          </cell>
          <cell r="AQ1038">
            <v>1967314659</v>
          </cell>
          <cell r="AR1038" t="str">
            <v>201409</v>
          </cell>
        </row>
        <row r="1039">
          <cell r="D1039">
            <v>2</v>
          </cell>
          <cell r="AQ1039">
            <v>2090964882</v>
          </cell>
          <cell r="AR1039" t="str">
            <v>201712</v>
          </cell>
        </row>
        <row r="1040">
          <cell r="D1040">
            <v>2</v>
          </cell>
          <cell r="AQ1040">
            <v>2326992531</v>
          </cell>
          <cell r="AR1040" t="str">
            <v>201301</v>
          </cell>
        </row>
        <row r="1041">
          <cell r="D1041">
            <v>2</v>
          </cell>
          <cell r="AQ1041">
            <v>2095214818</v>
          </cell>
          <cell r="AR1041" t="str">
            <v>201709</v>
          </cell>
        </row>
        <row r="1042">
          <cell r="D1042">
            <v>2</v>
          </cell>
          <cell r="AQ1042">
            <v>2323611958</v>
          </cell>
          <cell r="AR1042" t="str">
            <v>201602</v>
          </cell>
        </row>
        <row r="1043">
          <cell r="D1043">
            <v>2</v>
          </cell>
          <cell r="AQ1043">
            <v>2214308622</v>
          </cell>
          <cell r="AR1043" t="str">
            <v>201405</v>
          </cell>
        </row>
        <row r="1044">
          <cell r="D1044">
            <v>2</v>
          </cell>
          <cell r="AQ1044">
            <v>2325157303</v>
          </cell>
          <cell r="AR1044" t="str">
            <v>201511</v>
          </cell>
        </row>
        <row r="1045">
          <cell r="D1045">
            <v>2</v>
          </cell>
          <cell r="AQ1045">
            <v>2410201235</v>
          </cell>
          <cell r="AR1045" t="str">
            <v>201508</v>
          </cell>
        </row>
        <row r="1046">
          <cell r="D1046">
            <v>2</v>
          </cell>
          <cell r="AQ1046">
            <v>2630386017</v>
          </cell>
          <cell r="AR1046" t="str">
            <v>201505</v>
          </cell>
        </row>
        <row r="1047">
          <cell r="D1047">
            <v>2</v>
          </cell>
          <cell r="AQ1047">
            <v>2262251822</v>
          </cell>
          <cell r="AR1047" t="str">
            <v>201302</v>
          </cell>
        </row>
        <row r="1048">
          <cell r="D1048">
            <v>2</v>
          </cell>
          <cell r="AQ1048">
            <v>2226433679</v>
          </cell>
          <cell r="AR1048" t="str">
            <v>201501</v>
          </cell>
        </row>
        <row r="1049">
          <cell r="D1049">
            <v>2</v>
          </cell>
          <cell r="AQ1049">
            <v>2104753321</v>
          </cell>
          <cell r="AR1049" t="str">
            <v>201410</v>
          </cell>
        </row>
        <row r="1050">
          <cell r="D1050">
            <v>2</v>
          </cell>
          <cell r="AQ1050">
            <v>1927546247</v>
          </cell>
          <cell r="AR1050" t="str">
            <v>201411</v>
          </cell>
        </row>
        <row r="1051">
          <cell r="D1051">
            <v>2</v>
          </cell>
          <cell r="AQ1051">
            <v>2085050898</v>
          </cell>
          <cell r="AR1051" t="str">
            <v>201801</v>
          </cell>
        </row>
        <row r="1052">
          <cell r="D1052">
            <v>2</v>
          </cell>
          <cell r="AQ1052">
            <v>1540932397</v>
          </cell>
          <cell r="AR1052" t="str">
            <v>201309</v>
          </cell>
        </row>
        <row r="1053">
          <cell r="D1053">
            <v>2</v>
          </cell>
          <cell r="AQ1053">
            <v>1921933862</v>
          </cell>
          <cell r="AR1053" t="str">
            <v>201401</v>
          </cell>
        </row>
        <row r="1054">
          <cell r="D1054">
            <v>2</v>
          </cell>
          <cell r="AQ1054">
            <v>2297229263</v>
          </cell>
          <cell r="AR1054" t="str">
            <v>201603</v>
          </cell>
        </row>
        <row r="1055">
          <cell r="D1055">
            <v>2</v>
          </cell>
          <cell r="AQ1055">
            <v>2508921695</v>
          </cell>
          <cell r="AR1055" t="str">
            <v>201601</v>
          </cell>
        </row>
        <row r="1056">
          <cell r="D1056">
            <v>2</v>
          </cell>
          <cell r="AQ1056">
            <v>1938217356</v>
          </cell>
          <cell r="AR1056" t="str">
            <v>201406</v>
          </cell>
        </row>
        <row r="1057">
          <cell r="D1057">
            <v>2</v>
          </cell>
          <cell r="AQ1057">
            <v>2740483284</v>
          </cell>
          <cell r="AR1057" t="str">
            <v>201510</v>
          </cell>
        </row>
        <row r="1058">
          <cell r="D1058">
            <v>2</v>
          </cell>
          <cell r="AQ1058">
            <v>1970941044</v>
          </cell>
          <cell r="AR1058" t="str">
            <v>201503</v>
          </cell>
        </row>
        <row r="1059">
          <cell r="D1059">
            <v>2</v>
          </cell>
          <cell r="AQ1059">
            <v>2081415065</v>
          </cell>
          <cell r="AR1059" t="str">
            <v>201708</v>
          </cell>
        </row>
        <row r="1060">
          <cell r="D1060">
            <v>2</v>
          </cell>
          <cell r="AQ1060">
            <v>1970611972</v>
          </cell>
          <cell r="AR1060" t="str">
            <v>201312</v>
          </cell>
        </row>
        <row r="1061">
          <cell r="D1061">
            <v>2</v>
          </cell>
          <cell r="AQ1061">
            <v>2014193379</v>
          </cell>
          <cell r="AR1061" t="str">
            <v>201403</v>
          </cell>
        </row>
        <row r="1062">
          <cell r="D1062">
            <v>2</v>
          </cell>
          <cell r="AQ1062">
            <v>2024504840</v>
          </cell>
          <cell r="AR1062" t="str">
            <v>201407</v>
          </cell>
        </row>
        <row r="1063">
          <cell r="D1063">
            <v>3</v>
          </cell>
          <cell r="AQ1063">
            <v>641218604</v>
          </cell>
          <cell r="AR1063" t="str">
            <v>201401</v>
          </cell>
        </row>
        <row r="1064">
          <cell r="D1064">
            <v>3</v>
          </cell>
          <cell r="AQ1064">
            <v>815517217</v>
          </cell>
          <cell r="AR1064" t="str">
            <v>201601</v>
          </cell>
        </row>
        <row r="1065">
          <cell r="D1065">
            <v>3</v>
          </cell>
          <cell r="AQ1065">
            <v>970297987</v>
          </cell>
          <cell r="AR1065" t="str">
            <v>201801</v>
          </cell>
        </row>
        <row r="1066">
          <cell r="D1066">
            <v>3</v>
          </cell>
          <cell r="AQ1066">
            <v>1043534919</v>
          </cell>
          <cell r="AR1066" t="str">
            <v>201712</v>
          </cell>
        </row>
        <row r="1067">
          <cell r="D1067">
            <v>3</v>
          </cell>
          <cell r="AQ1067">
            <v>935784938</v>
          </cell>
          <cell r="AR1067" t="str">
            <v>201710</v>
          </cell>
        </row>
        <row r="1068">
          <cell r="D1068">
            <v>3</v>
          </cell>
          <cell r="AQ1068">
            <v>949632513</v>
          </cell>
          <cell r="AR1068" t="str">
            <v>201708</v>
          </cell>
        </row>
        <row r="1069">
          <cell r="D1069">
            <v>3</v>
          </cell>
          <cell r="AQ1069">
            <v>818926578</v>
          </cell>
          <cell r="AR1069" t="str">
            <v>201511</v>
          </cell>
        </row>
        <row r="1070">
          <cell r="D1070">
            <v>3</v>
          </cell>
          <cell r="AQ1070">
            <v>893015669</v>
          </cell>
          <cell r="AR1070" t="str">
            <v>201508</v>
          </cell>
        </row>
        <row r="1071">
          <cell r="D1071">
            <v>3</v>
          </cell>
          <cell r="AQ1071">
            <v>856342113</v>
          </cell>
          <cell r="AR1071" t="str">
            <v>201603</v>
          </cell>
        </row>
        <row r="1072">
          <cell r="D1072">
            <v>3</v>
          </cell>
          <cell r="AQ1072">
            <v>626779412</v>
          </cell>
          <cell r="AR1072" t="str">
            <v>201501</v>
          </cell>
        </row>
        <row r="1073">
          <cell r="D1073">
            <v>3</v>
          </cell>
          <cell r="AQ1073">
            <v>887059290</v>
          </cell>
          <cell r="AR1073" t="str">
            <v>201505</v>
          </cell>
        </row>
        <row r="1074">
          <cell r="D1074">
            <v>3</v>
          </cell>
          <cell r="AQ1074">
            <v>957360195</v>
          </cell>
          <cell r="AR1074" t="str">
            <v>201607</v>
          </cell>
        </row>
        <row r="1075">
          <cell r="D1075">
            <v>3</v>
          </cell>
          <cell r="AQ1075">
            <v>632061862</v>
          </cell>
          <cell r="AR1075" t="str">
            <v>201410</v>
          </cell>
        </row>
        <row r="1076">
          <cell r="D1076">
            <v>3</v>
          </cell>
          <cell r="AQ1076">
            <v>818666579</v>
          </cell>
          <cell r="AR1076" t="str">
            <v>201606</v>
          </cell>
        </row>
        <row r="1077">
          <cell r="D1077">
            <v>3</v>
          </cell>
          <cell r="AQ1077">
            <v>901961087</v>
          </cell>
          <cell r="AR1077" t="str">
            <v>201506</v>
          </cell>
        </row>
        <row r="1078">
          <cell r="D1078">
            <v>3</v>
          </cell>
          <cell r="AQ1078">
            <v>979849785</v>
          </cell>
          <cell r="AR1078" t="str">
            <v>201709</v>
          </cell>
        </row>
        <row r="1079">
          <cell r="D1079">
            <v>3</v>
          </cell>
          <cell r="AQ1079">
            <v>456924751</v>
          </cell>
          <cell r="AR1079" t="str">
            <v>201504</v>
          </cell>
        </row>
        <row r="1080">
          <cell r="D1080">
            <v>3</v>
          </cell>
          <cell r="AQ1080">
            <v>892436997</v>
          </cell>
          <cell r="AR1080" t="str">
            <v>201707</v>
          </cell>
        </row>
        <row r="1081">
          <cell r="D1081">
            <v>3</v>
          </cell>
          <cell r="AQ1081">
            <v>675581361</v>
          </cell>
          <cell r="AR1081" t="str">
            <v>201408</v>
          </cell>
        </row>
        <row r="1082">
          <cell r="D1082">
            <v>3</v>
          </cell>
          <cell r="AQ1082">
            <v>709419692</v>
          </cell>
          <cell r="AR1082" t="str">
            <v>201405</v>
          </cell>
        </row>
        <row r="1083">
          <cell r="D1083">
            <v>3</v>
          </cell>
          <cell r="AQ1083">
            <v>708391016</v>
          </cell>
          <cell r="AR1083" t="str">
            <v>201602</v>
          </cell>
        </row>
        <row r="1084">
          <cell r="D1084">
            <v>3</v>
          </cell>
          <cell r="AQ1084">
            <v>964635067</v>
          </cell>
          <cell r="AR1084" t="str">
            <v>201609</v>
          </cell>
        </row>
        <row r="1085">
          <cell r="D1085">
            <v>3</v>
          </cell>
          <cell r="AQ1085">
            <v>917918412</v>
          </cell>
          <cell r="AR1085" t="str">
            <v>201703</v>
          </cell>
        </row>
        <row r="1086">
          <cell r="D1086">
            <v>3</v>
          </cell>
          <cell r="AQ1086">
            <v>614203257</v>
          </cell>
          <cell r="AR1086" t="str">
            <v>201411</v>
          </cell>
        </row>
        <row r="1087">
          <cell r="D1087">
            <v>3</v>
          </cell>
          <cell r="AQ1087">
            <v>676229347</v>
          </cell>
          <cell r="AR1087" t="str">
            <v>201309</v>
          </cell>
        </row>
        <row r="1088">
          <cell r="D1088">
            <v>3</v>
          </cell>
          <cell r="AQ1088">
            <v>891385469</v>
          </cell>
          <cell r="AR1088" t="str">
            <v>201605</v>
          </cell>
        </row>
        <row r="1089">
          <cell r="D1089">
            <v>3</v>
          </cell>
          <cell r="AQ1089">
            <v>608847489</v>
          </cell>
          <cell r="AR1089" t="str">
            <v>201409</v>
          </cell>
        </row>
        <row r="1090">
          <cell r="D1090">
            <v>3</v>
          </cell>
          <cell r="AQ1090">
            <v>917347206</v>
          </cell>
          <cell r="AR1090" t="str">
            <v>201510</v>
          </cell>
        </row>
        <row r="1091">
          <cell r="D1091">
            <v>3</v>
          </cell>
          <cell r="AQ1091">
            <v>1020862306</v>
          </cell>
          <cell r="AR1091" t="str">
            <v>201706</v>
          </cell>
        </row>
        <row r="1092">
          <cell r="D1092">
            <v>3</v>
          </cell>
          <cell r="AQ1092">
            <v>900250019</v>
          </cell>
          <cell r="AR1092" t="str">
            <v>201701</v>
          </cell>
        </row>
        <row r="1093">
          <cell r="D1093">
            <v>3</v>
          </cell>
          <cell r="AQ1093">
            <v>616465892</v>
          </cell>
          <cell r="AR1093" t="str">
            <v>201407</v>
          </cell>
        </row>
        <row r="1094">
          <cell r="D1094">
            <v>3</v>
          </cell>
          <cell r="AQ1094">
            <v>754114018</v>
          </cell>
          <cell r="AR1094" t="str">
            <v>201312</v>
          </cell>
        </row>
        <row r="1095">
          <cell r="D1095">
            <v>3</v>
          </cell>
          <cell r="AQ1095">
            <v>700994661</v>
          </cell>
          <cell r="AR1095" t="str">
            <v>201412</v>
          </cell>
        </row>
        <row r="1096">
          <cell r="D1096">
            <v>3</v>
          </cell>
          <cell r="AQ1096">
            <v>774571643</v>
          </cell>
          <cell r="AR1096" t="str">
            <v>201308</v>
          </cell>
        </row>
        <row r="1097">
          <cell r="D1097">
            <v>3</v>
          </cell>
          <cell r="AQ1097">
            <v>997816125</v>
          </cell>
          <cell r="AR1097" t="str">
            <v>201705</v>
          </cell>
        </row>
        <row r="1098">
          <cell r="D1098">
            <v>3</v>
          </cell>
          <cell r="AQ1098">
            <v>607747339</v>
          </cell>
          <cell r="AR1098" t="str">
            <v>201406</v>
          </cell>
        </row>
        <row r="1099">
          <cell r="D1099">
            <v>3</v>
          </cell>
          <cell r="AQ1099">
            <v>790309980</v>
          </cell>
          <cell r="AR1099" t="str">
            <v>201702</v>
          </cell>
        </row>
        <row r="1100">
          <cell r="D1100">
            <v>3</v>
          </cell>
          <cell r="AQ1100">
            <v>637510331</v>
          </cell>
          <cell r="AR1100" t="str">
            <v>201403</v>
          </cell>
        </row>
        <row r="1101">
          <cell r="D1101">
            <v>3</v>
          </cell>
          <cell r="AQ1101">
            <v>547930408</v>
          </cell>
          <cell r="AR1101" t="str">
            <v>201503</v>
          </cell>
        </row>
        <row r="1102">
          <cell r="D1102">
            <v>3</v>
          </cell>
          <cell r="AQ1102">
            <v>658991934</v>
          </cell>
          <cell r="AR1102" t="str">
            <v>201311</v>
          </cell>
        </row>
        <row r="1103">
          <cell r="D1103">
            <v>3</v>
          </cell>
          <cell r="AQ1103">
            <v>882524363</v>
          </cell>
          <cell r="AR1103" t="str">
            <v>201604</v>
          </cell>
        </row>
        <row r="1104">
          <cell r="D1104">
            <v>3</v>
          </cell>
          <cell r="AQ1104">
            <v>567350118</v>
          </cell>
          <cell r="AR1104" t="str">
            <v>201402</v>
          </cell>
        </row>
        <row r="1105">
          <cell r="D1105">
            <v>3</v>
          </cell>
          <cell r="AQ1105">
            <v>904244425</v>
          </cell>
          <cell r="AR1105" t="str">
            <v>201610</v>
          </cell>
        </row>
        <row r="1106">
          <cell r="D1106">
            <v>3</v>
          </cell>
          <cell r="AQ1106">
            <v>911569980</v>
          </cell>
          <cell r="AR1106" t="str">
            <v>201507</v>
          </cell>
        </row>
        <row r="1107">
          <cell r="D1107">
            <v>3</v>
          </cell>
          <cell r="AQ1107">
            <v>934618828</v>
          </cell>
          <cell r="AR1107" t="str">
            <v>201512</v>
          </cell>
        </row>
        <row r="1108">
          <cell r="D1108">
            <v>3</v>
          </cell>
          <cell r="AQ1108">
            <v>982991901</v>
          </cell>
          <cell r="AR1108" t="str">
            <v>201711</v>
          </cell>
        </row>
        <row r="1109">
          <cell r="D1109">
            <v>3</v>
          </cell>
          <cell r="AQ1109">
            <v>858527692</v>
          </cell>
          <cell r="AR1109" t="str">
            <v>201509</v>
          </cell>
        </row>
        <row r="1110">
          <cell r="D1110">
            <v>3</v>
          </cell>
          <cell r="AQ1110">
            <v>936844844</v>
          </cell>
          <cell r="AR1110" t="str">
            <v>201704</v>
          </cell>
        </row>
        <row r="1111">
          <cell r="D1111">
            <v>3</v>
          </cell>
          <cell r="AQ1111">
            <v>815042774</v>
          </cell>
          <cell r="AR1111" t="str">
            <v>201611</v>
          </cell>
        </row>
        <row r="1112">
          <cell r="D1112">
            <v>3</v>
          </cell>
          <cell r="AQ1112">
            <v>599122399</v>
          </cell>
          <cell r="AR1112" t="str">
            <v>201404</v>
          </cell>
        </row>
        <row r="1113">
          <cell r="D1113">
            <v>3</v>
          </cell>
          <cell r="AQ1113">
            <v>687817932</v>
          </cell>
          <cell r="AR1113" t="str">
            <v>201306</v>
          </cell>
        </row>
        <row r="1114">
          <cell r="D1114">
            <v>5</v>
          </cell>
          <cell r="AQ1114">
            <v>297517553</v>
          </cell>
          <cell r="AR1114" t="str">
            <v>201306</v>
          </cell>
        </row>
        <row r="1115">
          <cell r="D1115">
            <v>5</v>
          </cell>
          <cell r="AQ1115">
            <v>345642665</v>
          </cell>
          <cell r="AR1115" t="str">
            <v>201311</v>
          </cell>
        </row>
        <row r="1116">
          <cell r="D1116">
            <v>5</v>
          </cell>
          <cell r="AQ1116">
            <v>362739177</v>
          </cell>
          <cell r="AR1116" t="str">
            <v>201412</v>
          </cell>
        </row>
        <row r="1117">
          <cell r="D1117">
            <v>5</v>
          </cell>
          <cell r="AQ1117">
            <v>370896641</v>
          </cell>
          <cell r="AR1117" t="str">
            <v>201305</v>
          </cell>
        </row>
        <row r="1118">
          <cell r="D1118">
            <v>5</v>
          </cell>
          <cell r="AQ1118">
            <v>487880096</v>
          </cell>
          <cell r="AR1118" t="str">
            <v>201508</v>
          </cell>
        </row>
        <row r="1119">
          <cell r="D1119">
            <v>5</v>
          </cell>
          <cell r="AQ1119">
            <v>595097930</v>
          </cell>
          <cell r="AR1119" t="str">
            <v>201609</v>
          </cell>
        </row>
        <row r="1120">
          <cell r="D1120">
            <v>5</v>
          </cell>
          <cell r="AQ1120">
            <v>590781860</v>
          </cell>
          <cell r="AR1120" t="str">
            <v>201603</v>
          </cell>
        </row>
        <row r="1121">
          <cell r="D1121">
            <v>5</v>
          </cell>
          <cell r="AQ1121">
            <v>739009660</v>
          </cell>
          <cell r="AR1121" t="str">
            <v>201602</v>
          </cell>
        </row>
        <row r="1122">
          <cell r="D1122">
            <v>5</v>
          </cell>
          <cell r="AQ1122">
            <v>463271907</v>
          </cell>
          <cell r="AR1122" t="str">
            <v>201512</v>
          </cell>
        </row>
        <row r="1123">
          <cell r="D1123">
            <v>5</v>
          </cell>
          <cell r="AQ1123">
            <v>852001540</v>
          </cell>
          <cell r="AR1123" t="str">
            <v>201801</v>
          </cell>
        </row>
        <row r="1124">
          <cell r="D1124">
            <v>5</v>
          </cell>
          <cell r="AQ1124">
            <v>554815771</v>
          </cell>
          <cell r="AR1124" t="str">
            <v>201711</v>
          </cell>
        </row>
        <row r="1125">
          <cell r="D1125">
            <v>5</v>
          </cell>
          <cell r="AQ1125">
            <v>676142071</v>
          </cell>
          <cell r="AR1125" t="str">
            <v>201704</v>
          </cell>
        </row>
        <row r="1126">
          <cell r="D1126">
            <v>5</v>
          </cell>
          <cell r="AQ1126">
            <v>599600000</v>
          </cell>
          <cell r="AR1126" t="str">
            <v>201612</v>
          </cell>
        </row>
        <row r="1127">
          <cell r="D1127">
            <v>5</v>
          </cell>
          <cell r="AQ1127">
            <v>673197506</v>
          </cell>
          <cell r="AR1127" t="str">
            <v>201610</v>
          </cell>
        </row>
        <row r="1128">
          <cell r="D1128">
            <v>5</v>
          </cell>
          <cell r="AQ1128">
            <v>532874638</v>
          </cell>
          <cell r="AR1128" t="str">
            <v>201606</v>
          </cell>
        </row>
        <row r="1129">
          <cell r="D1129">
            <v>5</v>
          </cell>
          <cell r="AQ1129">
            <v>437559942</v>
          </cell>
          <cell r="AR1129" t="str">
            <v>201506</v>
          </cell>
        </row>
        <row r="1130">
          <cell r="D1130">
            <v>5</v>
          </cell>
          <cell r="AQ1130">
            <v>362378461</v>
          </cell>
          <cell r="AR1130" t="str">
            <v>201409</v>
          </cell>
        </row>
        <row r="1131">
          <cell r="D1131">
            <v>5</v>
          </cell>
          <cell r="AQ1131">
            <v>412502941</v>
          </cell>
          <cell r="AR1131" t="str">
            <v>201407</v>
          </cell>
        </row>
        <row r="1132">
          <cell r="D1132">
            <v>5</v>
          </cell>
          <cell r="AQ1132">
            <v>411905999</v>
          </cell>
          <cell r="AR1132" t="str">
            <v>201405</v>
          </cell>
        </row>
        <row r="1133">
          <cell r="D1133">
            <v>5</v>
          </cell>
          <cell r="AQ1133">
            <v>720058741</v>
          </cell>
          <cell r="AR1133" t="str">
            <v>201601</v>
          </cell>
        </row>
        <row r="1134">
          <cell r="D1134">
            <v>5</v>
          </cell>
          <cell r="AQ1134">
            <v>491252304</v>
          </cell>
          <cell r="AR1134" t="str">
            <v>201505</v>
          </cell>
        </row>
        <row r="1135">
          <cell r="D1135">
            <v>5</v>
          </cell>
          <cell r="AQ1135">
            <v>461254244</v>
          </cell>
          <cell r="AR1135" t="str">
            <v>201511</v>
          </cell>
        </row>
        <row r="1136">
          <cell r="D1136">
            <v>5</v>
          </cell>
          <cell r="AQ1136">
            <v>334376146</v>
          </cell>
          <cell r="AR1136" t="str">
            <v>201312</v>
          </cell>
        </row>
        <row r="1137">
          <cell r="D1137">
            <v>5</v>
          </cell>
          <cell r="AQ1137">
            <v>492618494</v>
          </cell>
          <cell r="AR1137" t="str">
            <v>201401</v>
          </cell>
        </row>
        <row r="1138">
          <cell r="D1138">
            <v>5</v>
          </cell>
          <cell r="AQ1138">
            <v>381008809</v>
          </cell>
          <cell r="AR1138" t="str">
            <v>201410</v>
          </cell>
        </row>
        <row r="1139">
          <cell r="D1139">
            <v>5</v>
          </cell>
          <cell r="AQ1139">
            <v>413370921</v>
          </cell>
          <cell r="AR1139" t="str">
            <v>201403</v>
          </cell>
        </row>
        <row r="1140">
          <cell r="D1140">
            <v>5</v>
          </cell>
          <cell r="AQ1140">
            <v>622926552</v>
          </cell>
          <cell r="AR1140" t="str">
            <v>201605</v>
          </cell>
        </row>
        <row r="1141">
          <cell r="D1141">
            <v>5</v>
          </cell>
          <cell r="AQ1141">
            <v>354721501</v>
          </cell>
          <cell r="AR1141" t="str">
            <v>201404</v>
          </cell>
        </row>
        <row r="1142">
          <cell r="D1142">
            <v>5</v>
          </cell>
          <cell r="AQ1142">
            <v>524971630</v>
          </cell>
          <cell r="AR1142" t="str">
            <v>201604</v>
          </cell>
        </row>
        <row r="1143">
          <cell r="D1143">
            <v>5</v>
          </cell>
          <cell r="AQ1143">
            <v>696000762</v>
          </cell>
          <cell r="AR1143" t="str">
            <v>201710</v>
          </cell>
        </row>
        <row r="1144">
          <cell r="D1144">
            <v>5</v>
          </cell>
          <cell r="AQ1144">
            <v>401114267</v>
          </cell>
          <cell r="AR1144" t="str">
            <v>201309</v>
          </cell>
        </row>
        <row r="1145">
          <cell r="D1145">
            <v>5</v>
          </cell>
          <cell r="AQ1145">
            <v>669348084</v>
          </cell>
          <cell r="AR1145" t="str">
            <v>201709</v>
          </cell>
        </row>
        <row r="1146">
          <cell r="D1146">
            <v>5</v>
          </cell>
          <cell r="AQ1146">
            <v>311846459</v>
          </cell>
          <cell r="AR1146" t="str">
            <v>201406</v>
          </cell>
        </row>
        <row r="1147">
          <cell r="D1147">
            <v>5</v>
          </cell>
          <cell r="AQ1147">
            <v>600618450</v>
          </cell>
          <cell r="AR1147" t="str">
            <v>201706</v>
          </cell>
        </row>
        <row r="1148">
          <cell r="D1148">
            <v>5</v>
          </cell>
          <cell r="AQ1148">
            <v>629817889</v>
          </cell>
          <cell r="AR1148" t="str">
            <v>201705</v>
          </cell>
        </row>
        <row r="1149">
          <cell r="D1149">
            <v>5</v>
          </cell>
          <cell r="AQ1149">
            <v>561365101</v>
          </cell>
          <cell r="AR1149" t="str">
            <v>201502</v>
          </cell>
        </row>
        <row r="1150">
          <cell r="D1150">
            <v>5</v>
          </cell>
          <cell r="AQ1150">
            <v>467450709</v>
          </cell>
          <cell r="AR1150" t="str">
            <v>201509</v>
          </cell>
        </row>
        <row r="1151">
          <cell r="D1151">
            <v>5</v>
          </cell>
          <cell r="AQ1151">
            <v>788305388</v>
          </cell>
          <cell r="AR1151" t="str">
            <v>201703</v>
          </cell>
        </row>
        <row r="1152">
          <cell r="D1152">
            <v>5</v>
          </cell>
          <cell r="AQ1152">
            <v>875944297</v>
          </cell>
          <cell r="AR1152" t="str">
            <v>201702</v>
          </cell>
        </row>
        <row r="1153">
          <cell r="D1153">
            <v>5</v>
          </cell>
          <cell r="AQ1153">
            <v>572313557</v>
          </cell>
          <cell r="AR1153" t="str">
            <v>201501</v>
          </cell>
        </row>
        <row r="1154">
          <cell r="D1154">
            <v>5</v>
          </cell>
          <cell r="AQ1154">
            <v>469887609</v>
          </cell>
          <cell r="AR1154" t="str">
            <v>201303</v>
          </cell>
        </row>
        <row r="1155">
          <cell r="D1155">
            <v>5</v>
          </cell>
          <cell r="AQ1155">
            <v>360514696</v>
          </cell>
          <cell r="AR1155" t="str">
            <v>201411</v>
          </cell>
        </row>
        <row r="1156">
          <cell r="D1156">
            <v>5</v>
          </cell>
          <cell r="AQ1156">
            <v>691086871</v>
          </cell>
          <cell r="AR1156" t="str">
            <v>201707</v>
          </cell>
        </row>
        <row r="1157">
          <cell r="D1157">
            <v>5</v>
          </cell>
          <cell r="AQ1157">
            <v>447634564</v>
          </cell>
          <cell r="AR1157" t="str">
            <v>201307</v>
          </cell>
        </row>
        <row r="1158">
          <cell r="D1158">
            <v>5</v>
          </cell>
          <cell r="AQ1158">
            <v>857839780</v>
          </cell>
          <cell r="AR1158" t="str">
            <v>201701</v>
          </cell>
        </row>
        <row r="1159">
          <cell r="D1159">
            <v>5</v>
          </cell>
          <cell r="AQ1159">
            <v>618477695</v>
          </cell>
          <cell r="AR1159" t="str">
            <v>201611</v>
          </cell>
        </row>
        <row r="1160">
          <cell r="D1160">
            <v>5</v>
          </cell>
          <cell r="AQ1160">
            <v>591845694</v>
          </cell>
          <cell r="AR1160" t="str">
            <v>201402</v>
          </cell>
        </row>
        <row r="1161">
          <cell r="D1161">
            <v>5</v>
          </cell>
          <cell r="AQ1161">
            <v>455082433</v>
          </cell>
          <cell r="AR1161" t="str">
            <v>201503</v>
          </cell>
        </row>
        <row r="1162">
          <cell r="D1162">
            <v>5</v>
          </cell>
          <cell r="AQ1162">
            <v>329617168</v>
          </cell>
          <cell r="AR1162" t="str">
            <v>201304</v>
          </cell>
        </row>
        <row r="1163">
          <cell r="D1163">
            <v>5</v>
          </cell>
          <cell r="AQ1163">
            <v>395389170</v>
          </cell>
          <cell r="AR1163" t="str">
            <v>201308</v>
          </cell>
        </row>
        <row r="1164">
          <cell r="D1164">
            <v>5</v>
          </cell>
          <cell r="AQ1164">
            <v>683521822</v>
          </cell>
          <cell r="AR1164" t="str">
            <v>201708</v>
          </cell>
        </row>
        <row r="1165">
          <cell r="D1165">
            <v>5</v>
          </cell>
          <cell r="AQ1165">
            <v>365399413</v>
          </cell>
          <cell r="AR1165" t="str">
            <v>201310</v>
          </cell>
        </row>
        <row r="1166">
          <cell r="D1166">
            <v>6</v>
          </cell>
          <cell r="AQ1166">
            <v>3220184683</v>
          </cell>
          <cell r="AR1166" t="str">
            <v>201505</v>
          </cell>
        </row>
        <row r="1167">
          <cell r="D1167">
            <v>6</v>
          </cell>
          <cell r="AQ1167">
            <v>2786676726</v>
          </cell>
          <cell r="AR1167" t="str">
            <v>201506</v>
          </cell>
        </row>
        <row r="1168">
          <cell r="D1168">
            <v>6</v>
          </cell>
          <cell r="AQ1168">
            <v>3011770708</v>
          </cell>
          <cell r="AR1168" t="str">
            <v>201509</v>
          </cell>
        </row>
        <row r="1169">
          <cell r="D1169">
            <v>6</v>
          </cell>
          <cell r="AQ1169">
            <v>2576732674</v>
          </cell>
          <cell r="AR1169" t="str">
            <v>201201</v>
          </cell>
        </row>
        <row r="1170">
          <cell r="D1170">
            <v>6</v>
          </cell>
          <cell r="AQ1170">
            <v>3578965562</v>
          </cell>
          <cell r="AR1170" t="str">
            <v>201211</v>
          </cell>
        </row>
        <row r="1171">
          <cell r="D1171">
            <v>6</v>
          </cell>
          <cell r="AQ1171">
            <v>2682152396</v>
          </cell>
          <cell r="AR1171" t="str">
            <v>201303</v>
          </cell>
        </row>
        <row r="1172">
          <cell r="D1172">
            <v>6</v>
          </cell>
          <cell r="AQ1172">
            <v>2661642775</v>
          </cell>
          <cell r="AR1172" t="str">
            <v>201305</v>
          </cell>
        </row>
        <row r="1173">
          <cell r="D1173">
            <v>6</v>
          </cell>
          <cell r="AQ1173">
            <v>2293603237</v>
          </cell>
          <cell r="AR1173" t="str">
            <v>201308</v>
          </cell>
        </row>
        <row r="1174">
          <cell r="D1174">
            <v>6</v>
          </cell>
          <cell r="AQ1174">
            <v>2308818794</v>
          </cell>
          <cell r="AR1174" t="str">
            <v>201311</v>
          </cell>
        </row>
        <row r="1175">
          <cell r="D1175">
            <v>6</v>
          </cell>
          <cell r="AQ1175">
            <v>2304297438</v>
          </cell>
          <cell r="AR1175" t="str">
            <v>201312</v>
          </cell>
        </row>
        <row r="1176">
          <cell r="D1176">
            <v>6</v>
          </cell>
          <cell r="AQ1176">
            <v>2989086808</v>
          </cell>
          <cell r="AR1176" t="str">
            <v>201412</v>
          </cell>
        </row>
        <row r="1177">
          <cell r="D1177">
            <v>6</v>
          </cell>
          <cell r="AQ1177">
            <v>4196398110</v>
          </cell>
          <cell r="AR1177" t="str">
            <v>201706</v>
          </cell>
        </row>
        <row r="1178">
          <cell r="D1178">
            <v>6</v>
          </cell>
          <cell r="AQ1178">
            <v>3898541444</v>
          </cell>
          <cell r="AR1178" t="str">
            <v>201707</v>
          </cell>
        </row>
        <row r="1179">
          <cell r="D1179">
            <v>6</v>
          </cell>
          <cell r="AQ1179">
            <v>4036867248</v>
          </cell>
          <cell r="AR1179" t="str">
            <v>201709</v>
          </cell>
        </row>
        <row r="1180">
          <cell r="D1180">
            <v>6</v>
          </cell>
          <cell r="AQ1180">
            <v>3610238196</v>
          </cell>
          <cell r="AR1180" t="str">
            <v>201210</v>
          </cell>
        </row>
        <row r="1181">
          <cell r="D1181">
            <v>6</v>
          </cell>
          <cell r="AQ1181">
            <v>3235217573</v>
          </cell>
          <cell r="AR1181" t="str">
            <v>201212</v>
          </cell>
        </row>
        <row r="1182">
          <cell r="D1182">
            <v>6</v>
          </cell>
          <cell r="AQ1182">
            <v>3346580328</v>
          </cell>
          <cell r="AR1182" t="str">
            <v>201301</v>
          </cell>
        </row>
        <row r="1183">
          <cell r="D1183">
            <v>6</v>
          </cell>
          <cell r="AQ1183">
            <v>2702852530</v>
          </cell>
          <cell r="AR1183" t="str">
            <v>201302</v>
          </cell>
        </row>
        <row r="1184">
          <cell r="D1184">
            <v>6</v>
          </cell>
          <cell r="AQ1184">
            <v>2570664028</v>
          </cell>
          <cell r="AR1184" t="str">
            <v>201304</v>
          </cell>
        </row>
        <row r="1185">
          <cell r="D1185">
            <v>6</v>
          </cell>
          <cell r="AQ1185">
            <v>2546297355</v>
          </cell>
          <cell r="AR1185" t="str">
            <v>201306</v>
          </cell>
        </row>
        <row r="1186">
          <cell r="D1186">
            <v>6</v>
          </cell>
          <cell r="AQ1186">
            <v>2106731727</v>
          </cell>
          <cell r="AR1186" t="str">
            <v>201310</v>
          </cell>
        </row>
        <row r="1187">
          <cell r="D1187">
            <v>6</v>
          </cell>
          <cell r="AQ1187">
            <v>2853532813</v>
          </cell>
          <cell r="AR1187" t="str">
            <v>201405</v>
          </cell>
        </row>
        <row r="1188">
          <cell r="D1188">
            <v>6</v>
          </cell>
          <cell r="AQ1188">
            <v>2541577963</v>
          </cell>
          <cell r="AR1188" t="str">
            <v>201409</v>
          </cell>
        </row>
        <row r="1189">
          <cell r="D1189">
            <v>6</v>
          </cell>
          <cell r="AQ1189">
            <v>2849170743</v>
          </cell>
          <cell r="AR1189" t="str">
            <v>201602</v>
          </cell>
        </row>
        <row r="1190">
          <cell r="D1190">
            <v>6</v>
          </cell>
          <cell r="AQ1190">
            <v>2935304233</v>
          </cell>
          <cell r="AR1190" t="str">
            <v>201701</v>
          </cell>
        </row>
        <row r="1191">
          <cell r="D1191">
            <v>6</v>
          </cell>
          <cell r="AQ1191">
            <v>2147235949</v>
          </cell>
          <cell r="AR1191" t="str">
            <v>201401</v>
          </cell>
        </row>
        <row r="1192">
          <cell r="D1192">
            <v>6</v>
          </cell>
          <cell r="AQ1192">
            <v>1954220105</v>
          </cell>
          <cell r="AR1192" t="str">
            <v>201402</v>
          </cell>
        </row>
        <row r="1193">
          <cell r="D1193">
            <v>6</v>
          </cell>
          <cell r="AQ1193">
            <v>2899199271</v>
          </cell>
          <cell r="AR1193" t="str">
            <v>201407</v>
          </cell>
        </row>
        <row r="1194">
          <cell r="D1194">
            <v>6</v>
          </cell>
          <cell r="AQ1194">
            <v>2869476419</v>
          </cell>
          <cell r="AR1194" t="str">
            <v>201411</v>
          </cell>
        </row>
        <row r="1195">
          <cell r="D1195">
            <v>6</v>
          </cell>
          <cell r="AQ1195">
            <v>3113878076</v>
          </cell>
          <cell r="AR1195" t="str">
            <v>201503</v>
          </cell>
        </row>
        <row r="1196">
          <cell r="D1196">
            <v>6</v>
          </cell>
          <cell r="AQ1196">
            <v>3297887169</v>
          </cell>
          <cell r="AR1196" t="str">
            <v>201601</v>
          </cell>
        </row>
        <row r="1197">
          <cell r="D1197">
            <v>6</v>
          </cell>
          <cell r="AQ1197">
            <v>3483806111</v>
          </cell>
          <cell r="AR1197" t="str">
            <v>201607</v>
          </cell>
        </row>
        <row r="1198">
          <cell r="D1198">
            <v>6</v>
          </cell>
          <cell r="AQ1198">
            <v>3075208613</v>
          </cell>
          <cell r="AR1198" t="str">
            <v>201612</v>
          </cell>
        </row>
        <row r="1199">
          <cell r="D1199">
            <v>6</v>
          </cell>
          <cell r="AQ1199">
            <v>2568926445</v>
          </cell>
          <cell r="AR1199" t="str">
            <v>201705</v>
          </cell>
        </row>
        <row r="1200">
          <cell r="D1200">
            <v>6</v>
          </cell>
          <cell r="AQ1200">
            <v>3929339872</v>
          </cell>
          <cell r="AR1200" t="str">
            <v>201708</v>
          </cell>
        </row>
        <row r="1201">
          <cell r="D1201">
            <v>6</v>
          </cell>
          <cell r="AQ1201">
            <v>3204526990</v>
          </cell>
          <cell r="AR1201" t="str">
            <v>201710</v>
          </cell>
        </row>
        <row r="1202">
          <cell r="D1202">
            <v>6</v>
          </cell>
          <cell r="AQ1202">
            <v>2532560163</v>
          </cell>
          <cell r="AR1202" t="str">
            <v>201403</v>
          </cell>
        </row>
        <row r="1203">
          <cell r="D1203">
            <v>6</v>
          </cell>
          <cell r="AQ1203">
            <v>2280755369</v>
          </cell>
          <cell r="AR1203" t="str">
            <v>201404</v>
          </cell>
        </row>
        <row r="1204">
          <cell r="D1204">
            <v>6</v>
          </cell>
          <cell r="AQ1204">
            <v>3115119683</v>
          </cell>
          <cell r="AR1204" t="str">
            <v>201408</v>
          </cell>
        </row>
        <row r="1205">
          <cell r="D1205">
            <v>6</v>
          </cell>
          <cell r="AQ1205">
            <v>3524369047</v>
          </cell>
          <cell r="AR1205" t="str">
            <v>201410</v>
          </cell>
        </row>
        <row r="1206">
          <cell r="D1206">
            <v>6</v>
          </cell>
          <cell r="AQ1206">
            <v>3125621910</v>
          </cell>
          <cell r="AR1206" t="str">
            <v>201504</v>
          </cell>
        </row>
        <row r="1207">
          <cell r="D1207">
            <v>6</v>
          </cell>
          <cell r="AQ1207">
            <v>3793872694</v>
          </cell>
          <cell r="AR1207" t="str">
            <v>201510</v>
          </cell>
        </row>
        <row r="1208">
          <cell r="D1208">
            <v>6</v>
          </cell>
          <cell r="AQ1208">
            <v>3387018755</v>
          </cell>
          <cell r="AR1208" t="str">
            <v>201603</v>
          </cell>
        </row>
        <row r="1209">
          <cell r="D1209">
            <v>6</v>
          </cell>
          <cell r="AQ1209">
            <v>2853275010</v>
          </cell>
          <cell r="AR1209" t="str">
            <v>201604</v>
          </cell>
        </row>
        <row r="1210">
          <cell r="D1210">
            <v>6</v>
          </cell>
          <cell r="AQ1210">
            <v>3429995513</v>
          </cell>
          <cell r="AR1210" t="str">
            <v>201605</v>
          </cell>
        </row>
        <row r="1211">
          <cell r="D1211">
            <v>6</v>
          </cell>
          <cell r="AQ1211">
            <v>3733632749</v>
          </cell>
          <cell r="AR1211" t="str">
            <v>201704</v>
          </cell>
        </row>
        <row r="1212">
          <cell r="D1212">
            <v>6</v>
          </cell>
          <cell r="AQ1212">
            <v>3565864248</v>
          </cell>
          <cell r="AR1212" t="str">
            <v>201801</v>
          </cell>
        </row>
        <row r="1213">
          <cell r="D1213">
            <v>6</v>
          </cell>
          <cell r="AQ1213">
            <v>2230585284</v>
          </cell>
          <cell r="AR1213" t="str">
            <v>201406</v>
          </cell>
        </row>
        <row r="1214">
          <cell r="D1214">
            <v>6</v>
          </cell>
          <cell r="AQ1214">
            <v>2898339467</v>
          </cell>
          <cell r="AR1214" t="str">
            <v>201511</v>
          </cell>
        </row>
        <row r="1215">
          <cell r="D1215">
            <v>6</v>
          </cell>
          <cell r="AQ1215">
            <v>3475873674</v>
          </cell>
          <cell r="AR1215" t="str">
            <v>201512</v>
          </cell>
        </row>
        <row r="1216">
          <cell r="D1216">
            <v>6</v>
          </cell>
          <cell r="AQ1216">
            <v>3170350724</v>
          </cell>
          <cell r="AR1216" t="str">
            <v>201606</v>
          </cell>
        </row>
        <row r="1217">
          <cell r="D1217">
            <v>6</v>
          </cell>
          <cell r="AQ1217">
            <v>3759424472</v>
          </cell>
          <cell r="AR1217" t="str">
            <v>201608</v>
          </cell>
        </row>
        <row r="1218">
          <cell r="D1218">
            <v>6</v>
          </cell>
          <cell r="AQ1218">
            <v>3187384791</v>
          </cell>
          <cell r="AR1218" t="str">
            <v>201609</v>
          </cell>
        </row>
        <row r="1219">
          <cell r="D1219">
            <v>6</v>
          </cell>
          <cell r="AQ1219">
            <v>2933738851</v>
          </cell>
          <cell r="AR1219" t="str">
            <v>201611</v>
          </cell>
        </row>
        <row r="1220">
          <cell r="D1220">
            <v>6</v>
          </cell>
          <cell r="AQ1220">
            <v>2942421863</v>
          </cell>
          <cell r="AR1220" t="str">
            <v>201702</v>
          </cell>
        </row>
        <row r="1221">
          <cell r="D1221">
            <v>6</v>
          </cell>
          <cell r="AQ1221">
            <v>4011932129</v>
          </cell>
          <cell r="AR1221" t="str">
            <v>201703</v>
          </cell>
        </row>
        <row r="1222">
          <cell r="D1222">
            <v>6</v>
          </cell>
          <cell r="AQ1222">
            <v>3118506199</v>
          </cell>
          <cell r="AR1222" t="str">
            <v>201711</v>
          </cell>
        </row>
        <row r="1223">
          <cell r="D1223">
            <v>6</v>
          </cell>
          <cell r="AQ1223">
            <v>3348331621</v>
          </cell>
          <cell r="AR1223" t="str">
            <v>201712</v>
          </cell>
        </row>
        <row r="1224">
          <cell r="D1224">
            <v>6</v>
          </cell>
          <cell r="AQ1224">
            <v>3139843428</v>
          </cell>
          <cell r="AR1224" t="str">
            <v>201501</v>
          </cell>
        </row>
        <row r="1225">
          <cell r="D1225">
            <v>6</v>
          </cell>
          <cell r="AQ1225">
            <v>3384200751</v>
          </cell>
          <cell r="AR1225" t="str">
            <v>201507</v>
          </cell>
        </row>
        <row r="1226">
          <cell r="D1226">
            <v>6</v>
          </cell>
          <cell r="AQ1226">
            <v>3624987459</v>
          </cell>
          <cell r="AR1226" t="str">
            <v>201610</v>
          </cell>
        </row>
        <row r="1227">
          <cell r="D1227">
            <v>7</v>
          </cell>
          <cell r="AQ1227">
            <v>6781044401</v>
          </cell>
          <cell r="AR1227" t="str">
            <v>201601</v>
          </cell>
        </row>
        <row r="1228">
          <cell r="D1228">
            <v>7</v>
          </cell>
          <cell r="AQ1228">
            <v>6397762538</v>
          </cell>
          <cell r="AR1228" t="str">
            <v>201708</v>
          </cell>
        </row>
        <row r="1229">
          <cell r="D1229">
            <v>7</v>
          </cell>
          <cell r="AQ1229">
            <v>6543886312</v>
          </cell>
          <cell r="AR1229" t="str">
            <v>201801</v>
          </cell>
        </row>
        <row r="1230">
          <cell r="D1230">
            <v>7</v>
          </cell>
          <cell r="AQ1230">
            <v>7406498015</v>
          </cell>
          <cell r="AR1230" t="str">
            <v>201510</v>
          </cell>
        </row>
        <row r="1231">
          <cell r="D1231">
            <v>7</v>
          </cell>
          <cell r="AQ1231">
            <v>6565312276</v>
          </cell>
          <cell r="AR1231" t="str">
            <v>201504</v>
          </cell>
        </row>
        <row r="1232">
          <cell r="D1232">
            <v>7</v>
          </cell>
          <cell r="AQ1232">
            <v>6288079818</v>
          </cell>
          <cell r="AR1232" t="str">
            <v>201705</v>
          </cell>
        </row>
        <row r="1233">
          <cell r="D1233">
            <v>7</v>
          </cell>
          <cell r="AQ1233">
            <v>6361519741</v>
          </cell>
          <cell r="AR1233" t="str">
            <v>201407</v>
          </cell>
        </row>
        <row r="1234">
          <cell r="D1234">
            <v>7</v>
          </cell>
          <cell r="AQ1234">
            <v>6417427563</v>
          </cell>
          <cell r="AR1234" t="str">
            <v>201709</v>
          </cell>
        </row>
        <row r="1235">
          <cell r="D1235">
            <v>7</v>
          </cell>
          <cell r="AQ1235">
            <v>6499282524</v>
          </cell>
          <cell r="AR1235" t="str">
            <v>201503</v>
          </cell>
        </row>
        <row r="1236">
          <cell r="D1236">
            <v>7</v>
          </cell>
          <cell r="AQ1236">
            <v>6840671767</v>
          </cell>
          <cell r="AR1236" t="str">
            <v>201710</v>
          </cell>
        </row>
        <row r="1237">
          <cell r="D1237">
            <v>7</v>
          </cell>
          <cell r="AQ1237">
            <v>7776498943</v>
          </cell>
          <cell r="AR1237" t="str">
            <v>201508</v>
          </cell>
        </row>
        <row r="1238">
          <cell r="D1238">
            <v>7</v>
          </cell>
          <cell r="AQ1238">
            <v>6128329701</v>
          </cell>
          <cell r="AR1238" t="str">
            <v>201410</v>
          </cell>
        </row>
        <row r="1239">
          <cell r="D1239">
            <v>7</v>
          </cell>
          <cell r="AQ1239">
            <v>6529324028</v>
          </cell>
          <cell r="AR1239" t="str">
            <v>201603</v>
          </cell>
        </row>
        <row r="1240">
          <cell r="D1240">
            <v>7</v>
          </cell>
          <cell r="AQ1240">
            <v>6037543645</v>
          </cell>
          <cell r="AR1240" t="str">
            <v>201411</v>
          </cell>
        </row>
        <row r="1241">
          <cell r="D1241">
            <v>7</v>
          </cell>
          <cell r="AQ1241">
            <v>6408282245</v>
          </cell>
          <cell r="AR1241" t="str">
            <v>201612</v>
          </cell>
        </row>
        <row r="1242">
          <cell r="D1242">
            <v>7</v>
          </cell>
          <cell r="AQ1242">
            <v>7038594815</v>
          </cell>
          <cell r="AR1242" t="str">
            <v>201604</v>
          </cell>
        </row>
        <row r="1243">
          <cell r="D1243">
            <v>7</v>
          </cell>
          <cell r="AQ1243">
            <v>5490513543</v>
          </cell>
          <cell r="AR1243" t="str">
            <v>201406</v>
          </cell>
        </row>
        <row r="1244">
          <cell r="D1244">
            <v>7</v>
          </cell>
          <cell r="AQ1244">
            <v>6802859950</v>
          </cell>
          <cell r="AR1244" t="str">
            <v>201501</v>
          </cell>
        </row>
        <row r="1245">
          <cell r="D1245">
            <v>7</v>
          </cell>
          <cell r="AQ1245">
            <v>6019878431</v>
          </cell>
          <cell r="AR1245" t="str">
            <v>201401</v>
          </cell>
        </row>
        <row r="1246">
          <cell r="D1246">
            <v>7</v>
          </cell>
          <cell r="AQ1246">
            <v>6787144166</v>
          </cell>
          <cell r="AR1246" t="str">
            <v>201609</v>
          </cell>
        </row>
        <row r="1247">
          <cell r="D1247">
            <v>7</v>
          </cell>
          <cell r="AQ1247">
            <v>6668233380</v>
          </cell>
          <cell r="AR1247" t="str">
            <v>201211</v>
          </cell>
        </row>
        <row r="1248">
          <cell r="D1248">
            <v>7</v>
          </cell>
          <cell r="AQ1248">
            <v>6379800591</v>
          </cell>
          <cell r="AR1248" t="str">
            <v>201409</v>
          </cell>
        </row>
        <row r="1249">
          <cell r="D1249">
            <v>7</v>
          </cell>
          <cell r="AQ1249">
            <v>7064973087</v>
          </cell>
          <cell r="AR1249" t="str">
            <v>201505</v>
          </cell>
        </row>
        <row r="1250">
          <cell r="D1250">
            <v>7</v>
          </cell>
          <cell r="AQ1250">
            <v>5190828476</v>
          </cell>
          <cell r="AR1250" t="str">
            <v>201307</v>
          </cell>
        </row>
        <row r="1251">
          <cell r="D1251">
            <v>7</v>
          </cell>
          <cell r="AQ1251">
            <v>7063050625</v>
          </cell>
          <cell r="AR1251" t="str">
            <v>201405</v>
          </cell>
        </row>
        <row r="1252">
          <cell r="D1252">
            <v>7</v>
          </cell>
          <cell r="AQ1252">
            <v>6623313855</v>
          </cell>
          <cell r="AR1252" t="str">
            <v>201301</v>
          </cell>
        </row>
        <row r="1253">
          <cell r="D1253">
            <v>7</v>
          </cell>
          <cell r="AQ1253">
            <v>6011424988</v>
          </cell>
          <cell r="AR1253" t="str">
            <v>201302</v>
          </cell>
        </row>
        <row r="1254">
          <cell r="D1254">
            <v>7</v>
          </cell>
          <cell r="AQ1254">
            <v>6567548324</v>
          </cell>
          <cell r="AR1254" t="str">
            <v>201712</v>
          </cell>
        </row>
        <row r="1255">
          <cell r="D1255">
            <v>7</v>
          </cell>
          <cell r="AQ1255">
            <v>5277414202</v>
          </cell>
          <cell r="AR1255" t="str">
            <v>201306</v>
          </cell>
        </row>
        <row r="1256">
          <cell r="D1256">
            <v>7</v>
          </cell>
          <cell r="AQ1256">
            <v>6432616585</v>
          </cell>
          <cell r="AR1256" t="str">
            <v>201511</v>
          </cell>
        </row>
        <row r="1257">
          <cell r="D1257">
            <v>7</v>
          </cell>
          <cell r="AQ1257">
            <v>6827110561</v>
          </cell>
          <cell r="AR1257" t="str">
            <v>201701</v>
          </cell>
        </row>
        <row r="1258">
          <cell r="D1258">
            <v>7</v>
          </cell>
          <cell r="AQ1258">
            <v>5942208690</v>
          </cell>
          <cell r="AR1258" t="str">
            <v>201702</v>
          </cell>
        </row>
        <row r="1259">
          <cell r="D1259">
            <v>7</v>
          </cell>
          <cell r="AQ1259">
            <v>5748811599</v>
          </cell>
          <cell r="AR1259" t="str">
            <v>201311</v>
          </cell>
        </row>
        <row r="1260">
          <cell r="D1260">
            <v>7</v>
          </cell>
          <cell r="AQ1260">
            <v>6418678782</v>
          </cell>
          <cell r="AR1260" t="str">
            <v>201509</v>
          </cell>
        </row>
        <row r="1261">
          <cell r="D1261">
            <v>7</v>
          </cell>
          <cell r="AQ1261">
            <v>7154615461</v>
          </cell>
          <cell r="AR1261" t="str">
            <v>201608</v>
          </cell>
        </row>
        <row r="1262">
          <cell r="D1262">
            <v>7</v>
          </cell>
          <cell r="AQ1262">
            <v>4233083428</v>
          </cell>
          <cell r="AR1262" t="str">
            <v>201304</v>
          </cell>
        </row>
        <row r="1263">
          <cell r="D1263">
            <v>7</v>
          </cell>
          <cell r="AQ1263">
            <v>6060288698</v>
          </cell>
          <cell r="AR1263" t="str">
            <v>201602</v>
          </cell>
        </row>
        <row r="1264">
          <cell r="D1264">
            <v>7</v>
          </cell>
          <cell r="AQ1264">
            <v>6042942973</v>
          </cell>
          <cell r="AR1264" t="str">
            <v>201512</v>
          </cell>
        </row>
        <row r="1265">
          <cell r="D1265">
            <v>7</v>
          </cell>
          <cell r="AQ1265">
            <v>5748409265</v>
          </cell>
          <cell r="AR1265" t="str">
            <v>201310</v>
          </cell>
        </row>
        <row r="1266">
          <cell r="D1266">
            <v>7</v>
          </cell>
          <cell r="AQ1266">
            <v>6128159975</v>
          </cell>
          <cell r="AR1266" t="str">
            <v>201711</v>
          </cell>
        </row>
        <row r="1267">
          <cell r="D1267">
            <v>7</v>
          </cell>
          <cell r="AQ1267">
            <v>6367448855</v>
          </cell>
          <cell r="AR1267" t="str">
            <v>201703</v>
          </cell>
        </row>
        <row r="1268">
          <cell r="D1268">
            <v>7</v>
          </cell>
          <cell r="AQ1268">
            <v>5388492832</v>
          </cell>
          <cell r="AR1268" t="str">
            <v>201308</v>
          </cell>
        </row>
        <row r="1269">
          <cell r="D1269">
            <v>7</v>
          </cell>
          <cell r="AQ1269">
            <v>6887743318</v>
          </cell>
          <cell r="AR1269" t="str">
            <v>201212</v>
          </cell>
        </row>
        <row r="1270">
          <cell r="D1270">
            <v>7</v>
          </cell>
          <cell r="AQ1270">
            <v>6951743652</v>
          </cell>
          <cell r="AR1270" t="str">
            <v>201606</v>
          </cell>
        </row>
        <row r="1271">
          <cell r="D1271">
            <v>7</v>
          </cell>
          <cell r="AQ1271">
            <v>6983480717</v>
          </cell>
          <cell r="AR1271" t="str">
            <v>201706</v>
          </cell>
        </row>
        <row r="1272">
          <cell r="D1272">
            <v>7</v>
          </cell>
          <cell r="AQ1272">
            <v>6157130721</v>
          </cell>
          <cell r="AR1272" t="str">
            <v>201611</v>
          </cell>
        </row>
        <row r="1273">
          <cell r="D1273">
            <v>7</v>
          </cell>
          <cell r="AQ1273">
            <v>6468430874</v>
          </cell>
          <cell r="AR1273" t="str">
            <v>201412</v>
          </cell>
        </row>
        <row r="1274">
          <cell r="D1274">
            <v>7</v>
          </cell>
          <cell r="AQ1274">
            <v>5057695324</v>
          </cell>
          <cell r="AR1274" t="str">
            <v>201502</v>
          </cell>
        </row>
        <row r="1275">
          <cell r="D1275">
            <v>7</v>
          </cell>
          <cell r="AQ1275">
            <v>4084964033</v>
          </cell>
          <cell r="AR1275" t="str">
            <v>201707</v>
          </cell>
        </row>
        <row r="1276">
          <cell r="D1276">
            <v>7</v>
          </cell>
          <cell r="AQ1276">
            <v>6755249628</v>
          </cell>
          <cell r="AR1276" t="str">
            <v>201506</v>
          </cell>
        </row>
        <row r="1277">
          <cell r="D1277">
            <v>7</v>
          </cell>
          <cell r="AQ1277">
            <v>5120745783</v>
          </cell>
          <cell r="AR1277" t="str">
            <v>201305</v>
          </cell>
        </row>
        <row r="1278">
          <cell r="D1278">
            <v>7</v>
          </cell>
          <cell r="AQ1278">
            <v>6512457925</v>
          </cell>
          <cell r="AR1278" t="str">
            <v>201507</v>
          </cell>
        </row>
        <row r="1279">
          <cell r="D1279">
            <v>7</v>
          </cell>
          <cell r="AQ1279">
            <v>5109706847</v>
          </cell>
          <cell r="AR1279" t="str">
            <v>201402</v>
          </cell>
        </row>
        <row r="1280">
          <cell r="D1280">
            <v>7</v>
          </cell>
          <cell r="AQ1280">
            <v>5486849979</v>
          </cell>
          <cell r="AR1280" t="str">
            <v>201404</v>
          </cell>
        </row>
        <row r="1281">
          <cell r="D1281">
            <v>7</v>
          </cell>
          <cell r="AQ1281">
            <v>6907642936</v>
          </cell>
          <cell r="AR1281" t="str">
            <v>201704</v>
          </cell>
        </row>
        <row r="1282">
          <cell r="D1282">
            <v>7</v>
          </cell>
          <cell r="AQ1282">
            <v>6600778826</v>
          </cell>
          <cell r="AR1282" t="str">
            <v>201610</v>
          </cell>
        </row>
        <row r="1283">
          <cell r="D1283">
            <v>7</v>
          </cell>
          <cell r="AQ1283">
            <v>6382917771</v>
          </cell>
          <cell r="AR1283" t="str">
            <v>201403</v>
          </cell>
        </row>
        <row r="1284">
          <cell r="D1284">
            <v>7</v>
          </cell>
          <cell r="AQ1284">
            <v>6906643879</v>
          </cell>
          <cell r="AR1284" t="str">
            <v>201408</v>
          </cell>
        </row>
        <row r="1285">
          <cell r="D1285">
            <v>7</v>
          </cell>
          <cell r="AQ1285">
            <v>7167713050</v>
          </cell>
          <cell r="AR1285" t="str">
            <v>201605</v>
          </cell>
        </row>
        <row r="1286">
          <cell r="D1286">
            <v>7</v>
          </cell>
          <cell r="AQ1286">
            <v>4961019695</v>
          </cell>
          <cell r="AR1286" t="str">
            <v>201312</v>
          </cell>
        </row>
        <row r="1287">
          <cell r="D1287">
            <v>7</v>
          </cell>
          <cell r="AQ1287">
            <v>7140014231</v>
          </cell>
          <cell r="AR1287" t="str">
            <v>201607</v>
          </cell>
        </row>
        <row r="1288">
          <cell r="D1288">
            <v>8</v>
          </cell>
          <cell r="AQ1288">
            <v>675340558</v>
          </cell>
          <cell r="AR1288" t="str">
            <v>201704</v>
          </cell>
        </row>
        <row r="1289">
          <cell r="D1289">
            <v>8</v>
          </cell>
          <cell r="AQ1289">
            <v>593140414</v>
          </cell>
          <cell r="AR1289" t="str">
            <v>201505</v>
          </cell>
        </row>
        <row r="1290">
          <cell r="D1290">
            <v>8</v>
          </cell>
          <cell r="AQ1290">
            <v>427285068</v>
          </cell>
          <cell r="AR1290" t="str">
            <v>201405</v>
          </cell>
        </row>
        <row r="1291">
          <cell r="D1291">
            <v>8</v>
          </cell>
          <cell r="AQ1291">
            <v>454541496</v>
          </cell>
          <cell r="AR1291" t="str">
            <v>201402</v>
          </cell>
        </row>
        <row r="1292">
          <cell r="D1292">
            <v>8</v>
          </cell>
          <cell r="AQ1292">
            <v>567773280</v>
          </cell>
          <cell r="AR1292" t="str">
            <v>201607</v>
          </cell>
        </row>
        <row r="1293">
          <cell r="D1293">
            <v>8</v>
          </cell>
          <cell r="AQ1293">
            <v>487096657</v>
          </cell>
          <cell r="AR1293" t="str">
            <v>201307</v>
          </cell>
        </row>
        <row r="1294">
          <cell r="D1294">
            <v>8</v>
          </cell>
          <cell r="AQ1294">
            <v>506379281</v>
          </cell>
          <cell r="AR1294" t="str">
            <v>201606</v>
          </cell>
        </row>
        <row r="1295">
          <cell r="D1295">
            <v>8</v>
          </cell>
          <cell r="AQ1295">
            <v>452300259</v>
          </cell>
          <cell r="AR1295" t="str">
            <v>201412</v>
          </cell>
        </row>
        <row r="1296">
          <cell r="D1296">
            <v>8</v>
          </cell>
          <cell r="AQ1296">
            <v>499568448</v>
          </cell>
          <cell r="AR1296" t="str">
            <v>201712</v>
          </cell>
        </row>
        <row r="1297">
          <cell r="D1297">
            <v>8</v>
          </cell>
          <cell r="AQ1297">
            <v>576344214</v>
          </cell>
          <cell r="AR1297" t="str">
            <v>201609</v>
          </cell>
        </row>
        <row r="1298">
          <cell r="D1298">
            <v>8</v>
          </cell>
          <cell r="AQ1298">
            <v>374130335</v>
          </cell>
          <cell r="AR1298" t="str">
            <v>201306</v>
          </cell>
        </row>
        <row r="1299">
          <cell r="D1299">
            <v>8</v>
          </cell>
          <cell r="AQ1299">
            <v>431269675</v>
          </cell>
          <cell r="AR1299" t="str">
            <v>201511</v>
          </cell>
        </row>
        <row r="1300">
          <cell r="D1300">
            <v>8</v>
          </cell>
          <cell r="AQ1300">
            <v>473075991</v>
          </cell>
          <cell r="AR1300" t="str">
            <v>201302</v>
          </cell>
        </row>
        <row r="1301">
          <cell r="D1301">
            <v>8</v>
          </cell>
          <cell r="AQ1301">
            <v>446338796</v>
          </cell>
          <cell r="AR1301" t="str">
            <v>201512</v>
          </cell>
        </row>
        <row r="1302">
          <cell r="D1302">
            <v>8</v>
          </cell>
          <cell r="AQ1302">
            <v>578757235</v>
          </cell>
          <cell r="AR1302" t="str">
            <v>201602</v>
          </cell>
        </row>
        <row r="1303">
          <cell r="D1303">
            <v>8</v>
          </cell>
          <cell r="AQ1303">
            <v>543237987</v>
          </cell>
          <cell r="AR1303" t="str">
            <v>201701</v>
          </cell>
        </row>
        <row r="1304">
          <cell r="D1304">
            <v>8</v>
          </cell>
          <cell r="AQ1304">
            <v>509382698</v>
          </cell>
          <cell r="AR1304" t="str">
            <v>201608</v>
          </cell>
        </row>
        <row r="1305">
          <cell r="D1305">
            <v>8</v>
          </cell>
          <cell r="AQ1305">
            <v>441992269</v>
          </cell>
          <cell r="AR1305" t="str">
            <v>201310</v>
          </cell>
        </row>
        <row r="1306">
          <cell r="D1306">
            <v>8</v>
          </cell>
          <cell r="AQ1306">
            <v>400535235</v>
          </cell>
          <cell r="AR1306" t="str">
            <v>201304</v>
          </cell>
        </row>
        <row r="1307">
          <cell r="D1307">
            <v>8</v>
          </cell>
          <cell r="AQ1307">
            <v>533153617</v>
          </cell>
          <cell r="AR1307" t="str">
            <v>201702</v>
          </cell>
        </row>
        <row r="1308">
          <cell r="D1308">
            <v>8</v>
          </cell>
          <cell r="AQ1308">
            <v>600463120</v>
          </cell>
          <cell r="AR1308" t="str">
            <v>201507</v>
          </cell>
        </row>
        <row r="1309">
          <cell r="D1309">
            <v>8</v>
          </cell>
          <cell r="AQ1309">
            <v>503614985</v>
          </cell>
          <cell r="AR1309" t="str">
            <v>201509</v>
          </cell>
        </row>
        <row r="1310">
          <cell r="D1310">
            <v>8</v>
          </cell>
          <cell r="AQ1310">
            <v>607516945</v>
          </cell>
          <cell r="AR1310" t="str">
            <v>201610</v>
          </cell>
        </row>
        <row r="1311">
          <cell r="D1311">
            <v>8</v>
          </cell>
          <cell r="AQ1311">
            <v>499039526</v>
          </cell>
          <cell r="AR1311" t="str">
            <v>201711</v>
          </cell>
        </row>
        <row r="1312">
          <cell r="D1312">
            <v>8</v>
          </cell>
          <cell r="AQ1312">
            <v>348861104</v>
          </cell>
          <cell r="AR1312" t="str">
            <v>201404</v>
          </cell>
        </row>
        <row r="1313">
          <cell r="D1313">
            <v>8</v>
          </cell>
          <cell r="AQ1313">
            <v>521752353</v>
          </cell>
          <cell r="AR1313" t="str">
            <v>201601</v>
          </cell>
        </row>
        <row r="1314">
          <cell r="D1314">
            <v>8</v>
          </cell>
          <cell r="AQ1314">
            <v>574420587</v>
          </cell>
          <cell r="AR1314" t="str">
            <v>201709</v>
          </cell>
        </row>
        <row r="1315">
          <cell r="D1315">
            <v>8</v>
          </cell>
          <cell r="AQ1315">
            <v>571163466</v>
          </cell>
          <cell r="AR1315" t="str">
            <v>201705</v>
          </cell>
        </row>
        <row r="1316">
          <cell r="D1316">
            <v>8</v>
          </cell>
          <cell r="AQ1316">
            <v>574144640</v>
          </cell>
          <cell r="AR1316" t="str">
            <v>201706</v>
          </cell>
        </row>
        <row r="1317">
          <cell r="D1317">
            <v>8</v>
          </cell>
          <cell r="AQ1317">
            <v>413711036</v>
          </cell>
          <cell r="AR1317" t="str">
            <v>201303</v>
          </cell>
        </row>
        <row r="1318">
          <cell r="D1318">
            <v>8</v>
          </cell>
          <cell r="AQ1318">
            <v>610531027</v>
          </cell>
          <cell r="AR1318" t="str">
            <v>201801</v>
          </cell>
        </row>
        <row r="1319">
          <cell r="D1319">
            <v>8</v>
          </cell>
          <cell r="AQ1319">
            <v>501159432</v>
          </cell>
          <cell r="AR1319" t="str">
            <v>201510</v>
          </cell>
        </row>
        <row r="1320">
          <cell r="D1320">
            <v>8</v>
          </cell>
          <cell r="AQ1320">
            <v>483591322</v>
          </cell>
          <cell r="AR1320" t="str">
            <v>201403</v>
          </cell>
        </row>
        <row r="1321">
          <cell r="D1321">
            <v>8</v>
          </cell>
          <cell r="AQ1321">
            <v>594925188</v>
          </cell>
          <cell r="AR1321" t="str">
            <v>201703</v>
          </cell>
        </row>
        <row r="1322">
          <cell r="D1322">
            <v>8</v>
          </cell>
          <cell r="AQ1322">
            <v>590966021</v>
          </cell>
          <cell r="AR1322" t="str">
            <v>201605</v>
          </cell>
        </row>
        <row r="1323">
          <cell r="D1323">
            <v>8</v>
          </cell>
          <cell r="AQ1323">
            <v>499722727</v>
          </cell>
          <cell r="AR1323" t="str">
            <v>201710</v>
          </cell>
        </row>
        <row r="1324">
          <cell r="D1324">
            <v>8</v>
          </cell>
          <cell r="AQ1324">
            <v>394712670</v>
          </cell>
          <cell r="AR1324" t="str">
            <v>201410</v>
          </cell>
        </row>
        <row r="1325">
          <cell r="D1325">
            <v>8</v>
          </cell>
          <cell r="AQ1325">
            <v>442698163</v>
          </cell>
          <cell r="AR1325" t="str">
            <v>201503</v>
          </cell>
        </row>
        <row r="1326">
          <cell r="D1326">
            <v>8</v>
          </cell>
          <cell r="AQ1326">
            <v>588416504</v>
          </cell>
          <cell r="AR1326" t="str">
            <v>201603</v>
          </cell>
        </row>
        <row r="1327">
          <cell r="D1327">
            <v>8</v>
          </cell>
          <cell r="AQ1327">
            <v>387902725</v>
          </cell>
          <cell r="AR1327" t="str">
            <v>201407</v>
          </cell>
        </row>
        <row r="1328">
          <cell r="D1328">
            <v>8</v>
          </cell>
          <cell r="AQ1328">
            <v>482183120</v>
          </cell>
          <cell r="AR1328" t="str">
            <v>201401</v>
          </cell>
        </row>
        <row r="1329">
          <cell r="D1329">
            <v>8</v>
          </cell>
          <cell r="AQ1329">
            <v>411859188</v>
          </cell>
          <cell r="AR1329" t="str">
            <v>201308</v>
          </cell>
        </row>
        <row r="1330">
          <cell r="D1330">
            <v>8</v>
          </cell>
          <cell r="AQ1330">
            <v>387699625</v>
          </cell>
          <cell r="AR1330" t="str">
            <v>201411</v>
          </cell>
        </row>
        <row r="1331">
          <cell r="D1331">
            <v>8</v>
          </cell>
          <cell r="AQ1331">
            <v>520418492</v>
          </cell>
          <cell r="AR1331" t="str">
            <v>201612</v>
          </cell>
        </row>
        <row r="1332">
          <cell r="D1332">
            <v>8</v>
          </cell>
          <cell r="AQ1332">
            <v>523401154</v>
          </cell>
          <cell r="AR1332" t="str">
            <v>201501</v>
          </cell>
        </row>
        <row r="1333">
          <cell r="D1333">
            <v>8</v>
          </cell>
          <cell r="AQ1333">
            <v>374181483</v>
          </cell>
          <cell r="AR1333" t="str">
            <v>201312</v>
          </cell>
        </row>
        <row r="1334">
          <cell r="D1334">
            <v>8</v>
          </cell>
          <cell r="AQ1334">
            <v>538915369</v>
          </cell>
          <cell r="AR1334" t="str">
            <v>201604</v>
          </cell>
        </row>
        <row r="1335">
          <cell r="D1335">
            <v>8</v>
          </cell>
          <cell r="AQ1335">
            <v>500082257</v>
          </cell>
          <cell r="AR1335" t="str">
            <v>201301</v>
          </cell>
        </row>
        <row r="1336">
          <cell r="D1336">
            <v>8</v>
          </cell>
          <cell r="AQ1336">
            <v>409114220</v>
          </cell>
          <cell r="AR1336" t="str">
            <v>201309</v>
          </cell>
        </row>
        <row r="1337">
          <cell r="D1337">
            <v>8</v>
          </cell>
          <cell r="AQ1337">
            <v>458323649</v>
          </cell>
          <cell r="AR1337" t="str">
            <v>201305</v>
          </cell>
        </row>
        <row r="1338">
          <cell r="D1338">
            <v>8</v>
          </cell>
          <cell r="AQ1338">
            <v>546752962</v>
          </cell>
          <cell r="AR1338" t="str">
            <v>201707</v>
          </cell>
        </row>
        <row r="1339">
          <cell r="D1339">
            <v>8</v>
          </cell>
          <cell r="AQ1339">
            <v>483655273</v>
          </cell>
          <cell r="AR1339" t="str">
            <v>201506</v>
          </cell>
        </row>
        <row r="1340">
          <cell r="D1340">
            <v>8</v>
          </cell>
          <cell r="AQ1340">
            <v>457396325</v>
          </cell>
          <cell r="AR1340" t="str">
            <v>201611</v>
          </cell>
        </row>
        <row r="1341">
          <cell r="D1341">
            <v>8</v>
          </cell>
          <cell r="AQ1341">
            <v>536335497</v>
          </cell>
          <cell r="AR1341" t="str">
            <v>201504</v>
          </cell>
        </row>
        <row r="1342">
          <cell r="D1342">
            <v>8</v>
          </cell>
          <cell r="AQ1342">
            <v>324490493</v>
          </cell>
          <cell r="AR1342" t="str">
            <v>201406</v>
          </cell>
        </row>
        <row r="1343">
          <cell r="D1343">
            <v>8</v>
          </cell>
          <cell r="AQ1343">
            <v>370168678</v>
          </cell>
          <cell r="AR1343" t="str">
            <v>201408</v>
          </cell>
        </row>
        <row r="1344">
          <cell r="D1344">
            <v>9</v>
          </cell>
          <cell r="AQ1344">
            <v>969064645</v>
          </cell>
          <cell r="AR1344" t="str">
            <v>201603</v>
          </cell>
        </row>
        <row r="1345">
          <cell r="D1345">
            <v>9</v>
          </cell>
          <cell r="AQ1345">
            <v>962962108</v>
          </cell>
          <cell r="AR1345" t="str">
            <v>201504</v>
          </cell>
        </row>
        <row r="1346">
          <cell r="D1346">
            <v>9</v>
          </cell>
          <cell r="AQ1346">
            <v>947505529</v>
          </cell>
          <cell r="AR1346" t="str">
            <v>201801</v>
          </cell>
        </row>
        <row r="1347">
          <cell r="D1347">
            <v>9</v>
          </cell>
          <cell r="AQ1347">
            <v>944756359</v>
          </cell>
          <cell r="AR1347" t="str">
            <v>201509</v>
          </cell>
        </row>
        <row r="1348">
          <cell r="D1348">
            <v>9</v>
          </cell>
          <cell r="AQ1348">
            <v>923158430</v>
          </cell>
          <cell r="AR1348" t="str">
            <v>201501</v>
          </cell>
        </row>
        <row r="1349">
          <cell r="D1349">
            <v>9</v>
          </cell>
          <cell r="AQ1349">
            <v>884273733</v>
          </cell>
          <cell r="AR1349" t="str">
            <v>201409</v>
          </cell>
        </row>
        <row r="1350">
          <cell r="D1350">
            <v>9</v>
          </cell>
          <cell r="AQ1350">
            <v>936891288</v>
          </cell>
          <cell r="AR1350" t="str">
            <v>201712</v>
          </cell>
        </row>
        <row r="1351">
          <cell r="D1351">
            <v>9</v>
          </cell>
          <cell r="AQ1351">
            <v>999225425</v>
          </cell>
          <cell r="AR1351" t="str">
            <v>201710</v>
          </cell>
        </row>
        <row r="1352">
          <cell r="D1352">
            <v>9</v>
          </cell>
          <cell r="AQ1352">
            <v>959563819</v>
          </cell>
          <cell r="AR1352" t="str">
            <v>201405</v>
          </cell>
        </row>
        <row r="1353">
          <cell r="D1353">
            <v>9</v>
          </cell>
          <cell r="AQ1353">
            <v>957406700</v>
          </cell>
          <cell r="AR1353" t="str">
            <v>201708</v>
          </cell>
        </row>
        <row r="1354">
          <cell r="D1354">
            <v>9</v>
          </cell>
          <cell r="AQ1354">
            <v>885790895</v>
          </cell>
          <cell r="AR1354" t="str">
            <v>201404</v>
          </cell>
        </row>
        <row r="1355">
          <cell r="D1355">
            <v>9</v>
          </cell>
          <cell r="AQ1355">
            <v>985022707</v>
          </cell>
          <cell r="AR1355" t="str">
            <v>201704</v>
          </cell>
        </row>
        <row r="1356">
          <cell r="D1356">
            <v>9</v>
          </cell>
          <cell r="AQ1356">
            <v>858335717</v>
          </cell>
          <cell r="AR1356" t="str">
            <v>201411</v>
          </cell>
        </row>
        <row r="1357">
          <cell r="D1357">
            <v>9</v>
          </cell>
          <cell r="AQ1357">
            <v>1056523247</v>
          </cell>
          <cell r="AR1357" t="str">
            <v>201705</v>
          </cell>
        </row>
        <row r="1358">
          <cell r="D1358">
            <v>9</v>
          </cell>
          <cell r="AQ1358">
            <v>821911832</v>
          </cell>
          <cell r="AR1358" t="str">
            <v>201401</v>
          </cell>
        </row>
        <row r="1359">
          <cell r="D1359">
            <v>9</v>
          </cell>
          <cell r="AQ1359">
            <v>961190880</v>
          </cell>
          <cell r="AR1359" t="str">
            <v>201506</v>
          </cell>
        </row>
        <row r="1360">
          <cell r="D1360">
            <v>9</v>
          </cell>
          <cell r="AQ1360">
            <v>1032661482</v>
          </cell>
          <cell r="AR1360" t="str">
            <v>201505</v>
          </cell>
        </row>
        <row r="1361">
          <cell r="D1361">
            <v>9</v>
          </cell>
          <cell r="AQ1361">
            <v>816673050</v>
          </cell>
          <cell r="AR1361" t="str">
            <v>201306</v>
          </cell>
        </row>
        <row r="1362">
          <cell r="D1362">
            <v>9</v>
          </cell>
          <cell r="AQ1362">
            <v>878143976</v>
          </cell>
          <cell r="AR1362" t="str">
            <v>201511</v>
          </cell>
        </row>
        <row r="1363">
          <cell r="D1363">
            <v>9</v>
          </cell>
          <cell r="AQ1363">
            <v>790356358</v>
          </cell>
          <cell r="AR1363" t="str">
            <v>201309</v>
          </cell>
        </row>
        <row r="1364">
          <cell r="D1364">
            <v>9</v>
          </cell>
          <cell r="AQ1364">
            <v>1028926069</v>
          </cell>
          <cell r="AR1364" t="str">
            <v>201604</v>
          </cell>
        </row>
        <row r="1365">
          <cell r="D1365">
            <v>9</v>
          </cell>
          <cell r="AQ1365">
            <v>945877649</v>
          </cell>
          <cell r="AR1365" t="str">
            <v>201606</v>
          </cell>
        </row>
        <row r="1366">
          <cell r="D1366">
            <v>9</v>
          </cell>
          <cell r="AQ1366">
            <v>1121702305</v>
          </cell>
          <cell r="AR1366" t="str">
            <v>201607</v>
          </cell>
        </row>
        <row r="1367">
          <cell r="D1367">
            <v>9</v>
          </cell>
          <cell r="AQ1367">
            <v>893091886</v>
          </cell>
          <cell r="AR1367" t="str">
            <v>201608</v>
          </cell>
        </row>
        <row r="1368">
          <cell r="D1368">
            <v>9</v>
          </cell>
          <cell r="AQ1368">
            <v>1010020852</v>
          </cell>
          <cell r="AR1368" t="str">
            <v>201609</v>
          </cell>
        </row>
        <row r="1369">
          <cell r="D1369">
            <v>9</v>
          </cell>
          <cell r="AQ1369">
            <v>952013671</v>
          </cell>
          <cell r="AR1369" t="str">
            <v>201610</v>
          </cell>
        </row>
        <row r="1370">
          <cell r="D1370">
            <v>9</v>
          </cell>
          <cell r="AQ1370">
            <v>887842525</v>
          </cell>
          <cell r="AR1370" t="str">
            <v>201407</v>
          </cell>
        </row>
        <row r="1371">
          <cell r="D1371">
            <v>9</v>
          </cell>
          <cell r="AQ1371">
            <v>856693164</v>
          </cell>
          <cell r="AR1371" t="str">
            <v>201307</v>
          </cell>
        </row>
        <row r="1372">
          <cell r="D1372">
            <v>9</v>
          </cell>
          <cell r="AQ1372">
            <v>1089865012</v>
          </cell>
          <cell r="AR1372" t="str">
            <v>201507</v>
          </cell>
        </row>
        <row r="1373">
          <cell r="D1373">
            <v>9</v>
          </cell>
          <cell r="AQ1373">
            <v>1003463961</v>
          </cell>
          <cell r="AR1373" t="str">
            <v>201510</v>
          </cell>
        </row>
        <row r="1374">
          <cell r="D1374">
            <v>9</v>
          </cell>
          <cell r="AQ1374">
            <v>835706369</v>
          </cell>
          <cell r="AR1374" t="str">
            <v>201406</v>
          </cell>
        </row>
        <row r="1375">
          <cell r="D1375">
            <v>9</v>
          </cell>
          <cell r="AQ1375">
            <v>816761576</v>
          </cell>
          <cell r="AR1375" t="str">
            <v>201711</v>
          </cell>
        </row>
        <row r="1376">
          <cell r="D1376">
            <v>9</v>
          </cell>
          <cell r="AQ1376">
            <v>980407108</v>
          </cell>
          <cell r="AR1376" t="str">
            <v>201512</v>
          </cell>
        </row>
        <row r="1377">
          <cell r="D1377">
            <v>9</v>
          </cell>
          <cell r="AQ1377">
            <v>733122162</v>
          </cell>
          <cell r="AR1377" t="str">
            <v>201310</v>
          </cell>
        </row>
        <row r="1378">
          <cell r="D1378">
            <v>9</v>
          </cell>
          <cell r="AQ1378">
            <v>890477529</v>
          </cell>
          <cell r="AR1378" t="str">
            <v>201403</v>
          </cell>
        </row>
        <row r="1379">
          <cell r="D1379">
            <v>9</v>
          </cell>
          <cell r="AQ1379">
            <v>764068168</v>
          </cell>
          <cell r="AR1379" t="str">
            <v>201311</v>
          </cell>
        </row>
        <row r="1380">
          <cell r="D1380">
            <v>9</v>
          </cell>
          <cell r="AQ1380">
            <v>823347799</v>
          </cell>
          <cell r="AR1380" t="str">
            <v>201412</v>
          </cell>
        </row>
        <row r="1381">
          <cell r="D1381">
            <v>9</v>
          </cell>
          <cell r="AQ1381">
            <v>942505467</v>
          </cell>
          <cell r="AR1381" t="str">
            <v>201701</v>
          </cell>
        </row>
        <row r="1382">
          <cell r="D1382">
            <v>9</v>
          </cell>
          <cell r="AQ1382">
            <v>910955607</v>
          </cell>
          <cell r="AR1382" t="str">
            <v>201611</v>
          </cell>
        </row>
        <row r="1383">
          <cell r="D1383">
            <v>9</v>
          </cell>
          <cell r="AQ1383">
            <v>838844214</v>
          </cell>
          <cell r="AR1383" t="str">
            <v>201308</v>
          </cell>
        </row>
        <row r="1384">
          <cell r="D1384">
            <v>9</v>
          </cell>
          <cell r="AQ1384">
            <v>972031423</v>
          </cell>
          <cell r="AR1384" t="str">
            <v>201508</v>
          </cell>
        </row>
        <row r="1385">
          <cell r="D1385">
            <v>9</v>
          </cell>
          <cell r="AQ1385">
            <v>830828934</v>
          </cell>
          <cell r="AR1385" t="str">
            <v>201602</v>
          </cell>
        </row>
        <row r="1386">
          <cell r="D1386">
            <v>9</v>
          </cell>
          <cell r="AQ1386">
            <v>978862389</v>
          </cell>
          <cell r="AR1386" t="str">
            <v>201709</v>
          </cell>
        </row>
        <row r="1387">
          <cell r="D1387">
            <v>9</v>
          </cell>
          <cell r="AQ1387">
            <v>943792898</v>
          </cell>
          <cell r="AR1387" t="str">
            <v>201503</v>
          </cell>
        </row>
        <row r="1388">
          <cell r="D1388">
            <v>9</v>
          </cell>
          <cell r="AQ1388">
            <v>1001650557</v>
          </cell>
          <cell r="AR1388" t="str">
            <v>201605</v>
          </cell>
        </row>
        <row r="1389">
          <cell r="D1389">
            <v>9</v>
          </cell>
          <cell r="AQ1389">
            <v>779283453</v>
          </cell>
          <cell r="AR1389" t="str">
            <v>201312</v>
          </cell>
        </row>
        <row r="1390">
          <cell r="D1390">
            <v>9</v>
          </cell>
          <cell r="AQ1390">
            <v>1044445321</v>
          </cell>
          <cell r="AR1390" t="str">
            <v>201703</v>
          </cell>
        </row>
        <row r="1391">
          <cell r="D1391">
            <v>9</v>
          </cell>
          <cell r="AQ1391">
            <v>839592222</v>
          </cell>
          <cell r="AR1391" t="str">
            <v>201410</v>
          </cell>
        </row>
        <row r="1392">
          <cell r="D1392">
            <v>9</v>
          </cell>
          <cell r="AQ1392">
            <v>866278358</v>
          </cell>
          <cell r="AR1392" t="str">
            <v>201702</v>
          </cell>
        </row>
        <row r="1393">
          <cell r="D1393">
            <v>9</v>
          </cell>
          <cell r="AQ1393">
            <v>929245115</v>
          </cell>
          <cell r="AR1393" t="str">
            <v>201408</v>
          </cell>
        </row>
        <row r="1394">
          <cell r="D1394">
            <v>9</v>
          </cell>
          <cell r="AQ1394">
            <v>809255132</v>
          </cell>
          <cell r="AR1394" t="str">
            <v>201502</v>
          </cell>
        </row>
        <row r="1395">
          <cell r="D1395">
            <v>10</v>
          </cell>
          <cell r="AQ1395">
            <v>25582297</v>
          </cell>
          <cell r="AR1395" t="str">
            <v>201308</v>
          </cell>
        </row>
        <row r="1396">
          <cell r="D1396">
            <v>10</v>
          </cell>
          <cell r="AQ1396">
            <v>18185145</v>
          </cell>
          <cell r="AR1396" t="str">
            <v>201309</v>
          </cell>
        </row>
        <row r="1397">
          <cell r="D1397">
            <v>11</v>
          </cell>
          <cell r="AQ1397">
            <v>2254540883</v>
          </cell>
          <cell r="AR1397" t="str">
            <v>201303</v>
          </cell>
        </row>
        <row r="1398">
          <cell r="D1398">
            <v>11</v>
          </cell>
          <cell r="AQ1398">
            <v>2215442677</v>
          </cell>
          <cell r="AR1398" t="str">
            <v>201311</v>
          </cell>
        </row>
        <row r="1399">
          <cell r="D1399">
            <v>11</v>
          </cell>
          <cell r="AQ1399">
            <v>2348326763</v>
          </cell>
          <cell r="AR1399" t="str">
            <v>201308</v>
          </cell>
        </row>
        <row r="1400">
          <cell r="D1400">
            <v>11</v>
          </cell>
          <cell r="AQ1400">
            <v>2065119517</v>
          </cell>
          <cell r="AR1400" t="str">
            <v>201304</v>
          </cell>
        </row>
        <row r="1401">
          <cell r="D1401">
            <v>11</v>
          </cell>
          <cell r="AQ1401">
            <v>2253635040</v>
          </cell>
          <cell r="AR1401" t="str">
            <v>201307</v>
          </cell>
        </row>
        <row r="1402">
          <cell r="D1402">
            <v>11</v>
          </cell>
          <cell r="AQ1402">
            <v>2250801731</v>
          </cell>
          <cell r="AR1402" t="str">
            <v>201305</v>
          </cell>
        </row>
        <row r="1403">
          <cell r="D1403">
            <v>11</v>
          </cell>
          <cell r="AQ1403">
            <v>2073963342</v>
          </cell>
          <cell r="AR1403" t="str">
            <v>201312</v>
          </cell>
        </row>
        <row r="1404">
          <cell r="D1404">
            <v>11</v>
          </cell>
          <cell r="AQ1404">
            <v>2155561766</v>
          </cell>
          <cell r="AR1404" t="str">
            <v>201310</v>
          </cell>
        </row>
        <row r="1405">
          <cell r="D1405">
            <v>11</v>
          </cell>
          <cell r="AQ1405">
            <v>2372579720</v>
          </cell>
          <cell r="AR1405" t="str">
            <v>201401</v>
          </cell>
        </row>
        <row r="1406">
          <cell r="D1406">
            <v>11</v>
          </cell>
          <cell r="AQ1406">
            <v>2059767208</v>
          </cell>
          <cell r="AR1406" t="str">
            <v>201306</v>
          </cell>
        </row>
        <row r="1407">
          <cell r="D1407">
            <v>11</v>
          </cell>
          <cell r="AQ1407">
            <v>2718119376</v>
          </cell>
          <cell r="AR1407" t="str">
            <v>201504</v>
          </cell>
        </row>
        <row r="1408">
          <cell r="D1408">
            <v>11</v>
          </cell>
          <cell r="AQ1408">
            <v>2781278209</v>
          </cell>
          <cell r="AR1408" t="str">
            <v>201408</v>
          </cell>
        </row>
        <row r="1409">
          <cell r="D1409">
            <v>11</v>
          </cell>
          <cell r="AQ1409">
            <v>2053080792</v>
          </cell>
          <cell r="AR1409" t="str">
            <v>201402</v>
          </cell>
        </row>
        <row r="1410">
          <cell r="D1410">
            <v>11</v>
          </cell>
          <cell r="AQ1410">
            <v>3138735730</v>
          </cell>
          <cell r="AR1410" t="str">
            <v>201708</v>
          </cell>
        </row>
        <row r="1411">
          <cell r="D1411">
            <v>11</v>
          </cell>
          <cell r="AQ1411">
            <v>2725518108</v>
          </cell>
          <cell r="AR1411" t="str">
            <v>201503</v>
          </cell>
        </row>
        <row r="1412">
          <cell r="D1412">
            <v>11</v>
          </cell>
          <cell r="AQ1412">
            <v>2462700334</v>
          </cell>
          <cell r="AR1412" t="str">
            <v>201404</v>
          </cell>
        </row>
        <row r="1413">
          <cell r="D1413">
            <v>11</v>
          </cell>
          <cell r="AQ1413">
            <v>3135938839</v>
          </cell>
          <cell r="AR1413" t="str">
            <v>201601</v>
          </cell>
        </row>
        <row r="1414">
          <cell r="D1414">
            <v>11</v>
          </cell>
          <cell r="AQ1414">
            <v>2168032732</v>
          </cell>
          <cell r="AR1414" t="str">
            <v>201309</v>
          </cell>
        </row>
        <row r="1415">
          <cell r="D1415">
            <v>11</v>
          </cell>
          <cell r="AQ1415">
            <v>2842391045</v>
          </cell>
          <cell r="AR1415" t="str">
            <v>201702</v>
          </cell>
        </row>
        <row r="1416">
          <cell r="D1416">
            <v>11</v>
          </cell>
          <cell r="AQ1416">
            <v>3235439583</v>
          </cell>
          <cell r="AR1416" t="str">
            <v>201510</v>
          </cell>
        </row>
        <row r="1417">
          <cell r="D1417">
            <v>11</v>
          </cell>
          <cell r="AQ1417">
            <v>3367322356</v>
          </cell>
          <cell r="AR1417" t="str">
            <v>201505</v>
          </cell>
        </row>
        <row r="1418">
          <cell r="D1418">
            <v>11</v>
          </cell>
          <cell r="AQ1418">
            <v>2700439925</v>
          </cell>
          <cell r="AR1418" t="str">
            <v>201501</v>
          </cell>
        </row>
        <row r="1419">
          <cell r="D1419">
            <v>11</v>
          </cell>
          <cell r="AQ1419">
            <v>3074534237</v>
          </cell>
          <cell r="AR1419" t="str">
            <v>201606</v>
          </cell>
        </row>
        <row r="1420">
          <cell r="D1420">
            <v>11</v>
          </cell>
          <cell r="AQ1420">
            <v>3073836916</v>
          </cell>
          <cell r="AR1420" t="str">
            <v>201507</v>
          </cell>
        </row>
        <row r="1421">
          <cell r="D1421">
            <v>11</v>
          </cell>
          <cell r="AQ1421">
            <v>2543716464</v>
          </cell>
          <cell r="AR1421" t="str">
            <v>201502</v>
          </cell>
        </row>
        <row r="1422">
          <cell r="D1422">
            <v>11</v>
          </cell>
          <cell r="AQ1422">
            <v>3253207847</v>
          </cell>
          <cell r="AR1422" t="str">
            <v>201603</v>
          </cell>
        </row>
        <row r="1423">
          <cell r="D1423">
            <v>11</v>
          </cell>
          <cell r="AQ1423">
            <v>3174399091</v>
          </cell>
          <cell r="AR1423" t="str">
            <v>201604</v>
          </cell>
        </row>
        <row r="1424">
          <cell r="D1424">
            <v>11</v>
          </cell>
          <cell r="AQ1424">
            <v>2956403394</v>
          </cell>
          <cell r="AR1424" t="str">
            <v>201511</v>
          </cell>
        </row>
        <row r="1425">
          <cell r="D1425">
            <v>11</v>
          </cell>
          <cell r="AQ1425">
            <v>3095552380</v>
          </cell>
          <cell r="AR1425" t="str">
            <v>201711</v>
          </cell>
        </row>
        <row r="1426">
          <cell r="D1426">
            <v>11</v>
          </cell>
          <cell r="AQ1426">
            <v>3704669227</v>
          </cell>
          <cell r="AR1426" t="str">
            <v>201712</v>
          </cell>
        </row>
        <row r="1427">
          <cell r="D1427">
            <v>11</v>
          </cell>
          <cell r="AQ1427">
            <v>2293248147</v>
          </cell>
          <cell r="AR1427" t="str">
            <v>201406</v>
          </cell>
        </row>
        <row r="1428">
          <cell r="D1428">
            <v>11</v>
          </cell>
          <cell r="AQ1428">
            <v>3326559267</v>
          </cell>
          <cell r="AR1428" t="str">
            <v>201703</v>
          </cell>
        </row>
        <row r="1429">
          <cell r="D1429">
            <v>11</v>
          </cell>
          <cell r="AQ1429">
            <v>2750933090</v>
          </cell>
          <cell r="AR1429" t="str">
            <v>201410</v>
          </cell>
        </row>
        <row r="1430">
          <cell r="D1430">
            <v>11</v>
          </cell>
          <cell r="AQ1430">
            <v>3057220687</v>
          </cell>
          <cell r="AR1430" t="str">
            <v>201508</v>
          </cell>
        </row>
        <row r="1431">
          <cell r="D1431">
            <v>11</v>
          </cell>
          <cell r="AQ1431">
            <v>2990092605</v>
          </cell>
          <cell r="AR1431" t="str">
            <v>201611</v>
          </cell>
        </row>
        <row r="1432">
          <cell r="D1432">
            <v>11</v>
          </cell>
          <cell r="AQ1432">
            <v>3115997891</v>
          </cell>
          <cell r="AR1432" t="str">
            <v>201609</v>
          </cell>
        </row>
        <row r="1433">
          <cell r="D1433">
            <v>11</v>
          </cell>
          <cell r="AQ1433">
            <v>3286024906</v>
          </cell>
          <cell r="AR1433" t="str">
            <v>201608</v>
          </cell>
        </row>
        <row r="1434">
          <cell r="D1434">
            <v>11</v>
          </cell>
          <cell r="AQ1434">
            <v>3555016510</v>
          </cell>
          <cell r="AR1434" t="str">
            <v>201709</v>
          </cell>
        </row>
        <row r="1435">
          <cell r="D1435">
            <v>11</v>
          </cell>
          <cell r="AQ1435">
            <v>3520686587</v>
          </cell>
          <cell r="AR1435" t="str">
            <v>201610</v>
          </cell>
        </row>
        <row r="1436">
          <cell r="D1436">
            <v>11</v>
          </cell>
          <cell r="AQ1436">
            <v>3185415303</v>
          </cell>
          <cell r="AR1436" t="str">
            <v>201512</v>
          </cell>
        </row>
        <row r="1437">
          <cell r="D1437">
            <v>11</v>
          </cell>
          <cell r="AQ1437">
            <v>3421857845</v>
          </cell>
          <cell r="AR1437" t="str">
            <v>201605</v>
          </cell>
        </row>
        <row r="1438">
          <cell r="D1438">
            <v>11</v>
          </cell>
          <cell r="AQ1438">
            <v>3224293340</v>
          </cell>
          <cell r="AR1438" t="str">
            <v>201801</v>
          </cell>
        </row>
        <row r="1439">
          <cell r="D1439">
            <v>11</v>
          </cell>
          <cell r="AQ1439">
            <v>2309563829</v>
          </cell>
          <cell r="AR1439" t="str">
            <v>201403</v>
          </cell>
        </row>
        <row r="1440">
          <cell r="D1440">
            <v>11</v>
          </cell>
          <cell r="AQ1440">
            <v>3525615655</v>
          </cell>
          <cell r="AR1440" t="str">
            <v>201607</v>
          </cell>
        </row>
        <row r="1441">
          <cell r="D1441">
            <v>11</v>
          </cell>
          <cell r="AQ1441">
            <v>3468488022</v>
          </cell>
          <cell r="AR1441" t="str">
            <v>201705</v>
          </cell>
        </row>
        <row r="1442">
          <cell r="D1442">
            <v>11</v>
          </cell>
          <cell r="AQ1442">
            <v>2759545434</v>
          </cell>
          <cell r="AR1442" t="str">
            <v>201407</v>
          </cell>
        </row>
        <row r="1443">
          <cell r="D1443">
            <v>11</v>
          </cell>
          <cell r="AQ1443">
            <v>3515294211</v>
          </cell>
          <cell r="AR1443" t="str">
            <v>201704</v>
          </cell>
        </row>
        <row r="1444">
          <cell r="D1444">
            <v>11</v>
          </cell>
          <cell r="AQ1444">
            <v>2899090483</v>
          </cell>
          <cell r="AR1444" t="str">
            <v>201602</v>
          </cell>
        </row>
        <row r="1445">
          <cell r="D1445">
            <v>11</v>
          </cell>
          <cell r="AQ1445">
            <v>2813987453</v>
          </cell>
          <cell r="AR1445" t="str">
            <v>201405</v>
          </cell>
        </row>
        <row r="1446">
          <cell r="D1446">
            <v>11</v>
          </cell>
          <cell r="AQ1446">
            <v>3350719534</v>
          </cell>
          <cell r="AR1446" t="str">
            <v>201710</v>
          </cell>
        </row>
        <row r="1447">
          <cell r="D1447">
            <v>11</v>
          </cell>
          <cell r="AQ1447">
            <v>2430318847</v>
          </cell>
          <cell r="AR1447" t="str">
            <v>201411</v>
          </cell>
        </row>
        <row r="1448">
          <cell r="D1448">
            <v>11</v>
          </cell>
          <cell r="AQ1448">
            <v>3184547849</v>
          </cell>
          <cell r="AR1448" t="str">
            <v>201707</v>
          </cell>
        </row>
        <row r="1449">
          <cell r="D1449">
            <v>11</v>
          </cell>
          <cell r="AQ1449">
            <v>3292910572</v>
          </cell>
          <cell r="AR1449" t="str">
            <v>201612</v>
          </cell>
        </row>
        <row r="1450">
          <cell r="D1450">
            <v>11</v>
          </cell>
          <cell r="AQ1450">
            <v>3478708338</v>
          </cell>
          <cell r="AR1450" t="str">
            <v>201706</v>
          </cell>
        </row>
        <row r="1451">
          <cell r="D1451">
            <v>11</v>
          </cell>
          <cell r="AQ1451">
            <v>2728010079</v>
          </cell>
          <cell r="AR1451" t="str">
            <v>201412</v>
          </cell>
        </row>
        <row r="1452">
          <cell r="D1452">
            <v>11</v>
          </cell>
          <cell r="AQ1452">
            <v>2893701111</v>
          </cell>
          <cell r="AR1452" t="str">
            <v>201506</v>
          </cell>
        </row>
        <row r="1453">
          <cell r="D1453">
            <v>12</v>
          </cell>
          <cell r="AQ1453">
            <v>400481202</v>
          </cell>
          <cell r="AR1453" t="str">
            <v>201612</v>
          </cell>
        </row>
        <row r="1454">
          <cell r="D1454">
            <v>12</v>
          </cell>
          <cell r="AQ1454">
            <v>275642421</v>
          </cell>
          <cell r="AR1454" t="str">
            <v>201404</v>
          </cell>
        </row>
        <row r="1455">
          <cell r="D1455">
            <v>12</v>
          </cell>
          <cell r="AQ1455">
            <v>342899578</v>
          </cell>
          <cell r="AR1455" t="str">
            <v>201309</v>
          </cell>
        </row>
        <row r="1456">
          <cell r="D1456">
            <v>12</v>
          </cell>
          <cell r="AQ1456">
            <v>368197346</v>
          </cell>
          <cell r="AR1456" t="str">
            <v>201609</v>
          </cell>
        </row>
        <row r="1457">
          <cell r="D1457">
            <v>12</v>
          </cell>
          <cell r="AQ1457">
            <v>328887448</v>
          </cell>
          <cell r="AR1457" t="str">
            <v>201402</v>
          </cell>
        </row>
        <row r="1458">
          <cell r="D1458">
            <v>12</v>
          </cell>
          <cell r="AQ1458">
            <v>392468506</v>
          </cell>
          <cell r="AR1458" t="str">
            <v>201708</v>
          </cell>
        </row>
        <row r="1459">
          <cell r="D1459">
            <v>12</v>
          </cell>
          <cell r="AQ1459">
            <v>413510298</v>
          </cell>
          <cell r="AR1459" t="str">
            <v>201712</v>
          </cell>
        </row>
        <row r="1460">
          <cell r="D1460">
            <v>12</v>
          </cell>
          <cell r="AQ1460">
            <v>405304673</v>
          </cell>
          <cell r="AR1460" t="str">
            <v>201908</v>
          </cell>
        </row>
        <row r="1461">
          <cell r="D1461">
            <v>12</v>
          </cell>
          <cell r="AQ1461">
            <v>385210698</v>
          </cell>
          <cell r="AR1461" t="str">
            <v>201804</v>
          </cell>
        </row>
        <row r="1462">
          <cell r="D1462">
            <v>12</v>
          </cell>
          <cell r="AQ1462">
            <v>463450917</v>
          </cell>
          <cell r="AR1462" t="str">
            <v>201805</v>
          </cell>
        </row>
        <row r="1463">
          <cell r="D1463">
            <v>12</v>
          </cell>
          <cell r="AQ1463">
            <v>417908157</v>
          </cell>
          <cell r="AR1463" t="str">
            <v>201806</v>
          </cell>
        </row>
        <row r="1464">
          <cell r="D1464">
            <v>12</v>
          </cell>
          <cell r="AQ1464">
            <v>354234983</v>
          </cell>
          <cell r="AR1464" t="str">
            <v>201510</v>
          </cell>
        </row>
        <row r="1465">
          <cell r="D1465">
            <v>12</v>
          </cell>
          <cell r="AQ1465">
            <v>359646793</v>
          </cell>
          <cell r="AR1465" t="str">
            <v>201601</v>
          </cell>
        </row>
        <row r="1466">
          <cell r="D1466">
            <v>12</v>
          </cell>
          <cell r="AQ1466">
            <v>428929825</v>
          </cell>
          <cell r="AR1466" t="str">
            <v>201605</v>
          </cell>
        </row>
        <row r="1467">
          <cell r="D1467">
            <v>12</v>
          </cell>
          <cell r="AQ1467">
            <v>405718072</v>
          </cell>
          <cell r="AR1467" t="str">
            <v>201410</v>
          </cell>
        </row>
        <row r="1468">
          <cell r="D1468">
            <v>12</v>
          </cell>
          <cell r="AQ1468">
            <v>356806225</v>
          </cell>
          <cell r="AR1468" t="str">
            <v>201504</v>
          </cell>
        </row>
        <row r="1469">
          <cell r="D1469">
            <v>12</v>
          </cell>
          <cell r="AQ1469">
            <v>420234471</v>
          </cell>
          <cell r="AR1469" t="str">
            <v>201701</v>
          </cell>
        </row>
        <row r="1470">
          <cell r="D1470">
            <v>12</v>
          </cell>
          <cell r="AQ1470">
            <v>394210152</v>
          </cell>
          <cell r="AR1470" t="str">
            <v>201703</v>
          </cell>
        </row>
        <row r="1471">
          <cell r="D1471">
            <v>12</v>
          </cell>
          <cell r="AQ1471">
            <v>357140920</v>
          </cell>
          <cell r="AR1471" t="str">
            <v>201711</v>
          </cell>
        </row>
        <row r="1472">
          <cell r="D1472">
            <v>12</v>
          </cell>
          <cell r="AQ1472">
            <v>388703814</v>
          </cell>
          <cell r="AR1472" t="str">
            <v>201505</v>
          </cell>
        </row>
        <row r="1473">
          <cell r="D1473">
            <v>12</v>
          </cell>
          <cell r="AQ1473">
            <v>410988598</v>
          </cell>
          <cell r="AR1473" t="str">
            <v>201801</v>
          </cell>
        </row>
        <row r="1474">
          <cell r="D1474">
            <v>12</v>
          </cell>
          <cell r="AQ1474">
            <v>432574201</v>
          </cell>
          <cell r="AR1474" t="str">
            <v>201807</v>
          </cell>
        </row>
        <row r="1475">
          <cell r="D1475">
            <v>12</v>
          </cell>
          <cell r="AQ1475">
            <v>343084055</v>
          </cell>
          <cell r="AR1475" t="str">
            <v>201506</v>
          </cell>
        </row>
        <row r="1476">
          <cell r="D1476">
            <v>12</v>
          </cell>
          <cell r="AQ1476">
            <v>401481916</v>
          </cell>
          <cell r="AR1476" t="str">
            <v>201407</v>
          </cell>
        </row>
        <row r="1477">
          <cell r="D1477">
            <v>12</v>
          </cell>
          <cell r="AQ1477">
            <v>339475020</v>
          </cell>
          <cell r="AR1477" t="str">
            <v>201501</v>
          </cell>
        </row>
        <row r="1478">
          <cell r="D1478">
            <v>12</v>
          </cell>
          <cell r="AQ1478">
            <v>373789156</v>
          </cell>
          <cell r="AR1478" t="str">
            <v>201409</v>
          </cell>
        </row>
        <row r="1479">
          <cell r="D1479">
            <v>12</v>
          </cell>
          <cell r="AQ1479">
            <v>357454536</v>
          </cell>
          <cell r="AR1479" t="str">
            <v>201602</v>
          </cell>
        </row>
        <row r="1480">
          <cell r="D1480">
            <v>12</v>
          </cell>
          <cell r="AQ1480">
            <v>363758183</v>
          </cell>
          <cell r="AR1480" t="str">
            <v>201606</v>
          </cell>
        </row>
        <row r="1481">
          <cell r="D1481">
            <v>12</v>
          </cell>
          <cell r="AQ1481">
            <v>318728265</v>
          </cell>
          <cell r="AR1481" t="str">
            <v>201403</v>
          </cell>
        </row>
        <row r="1482">
          <cell r="D1482">
            <v>12</v>
          </cell>
          <cell r="AQ1482">
            <v>310148485</v>
          </cell>
          <cell r="AR1482" t="str">
            <v>201611</v>
          </cell>
        </row>
        <row r="1483">
          <cell r="D1483">
            <v>12</v>
          </cell>
          <cell r="AQ1483">
            <v>276880620</v>
          </cell>
          <cell r="AR1483" t="str">
            <v>201312</v>
          </cell>
        </row>
        <row r="1484">
          <cell r="D1484">
            <v>12</v>
          </cell>
          <cell r="AQ1484">
            <v>450096567</v>
          </cell>
          <cell r="AR1484" t="str">
            <v>201709</v>
          </cell>
        </row>
        <row r="1485">
          <cell r="D1485">
            <v>12</v>
          </cell>
          <cell r="AQ1485">
            <v>425207239</v>
          </cell>
          <cell r="AR1485" t="str">
            <v>201903</v>
          </cell>
        </row>
        <row r="1486">
          <cell r="D1486">
            <v>12</v>
          </cell>
          <cell r="AQ1486">
            <v>397026676</v>
          </cell>
          <cell r="AR1486" t="str">
            <v>201902</v>
          </cell>
        </row>
        <row r="1487">
          <cell r="D1487">
            <v>12</v>
          </cell>
          <cell r="AQ1487">
            <v>389116953</v>
          </cell>
          <cell r="AR1487" t="str">
            <v>201508</v>
          </cell>
        </row>
        <row r="1488">
          <cell r="D1488">
            <v>12</v>
          </cell>
          <cell r="AQ1488">
            <v>379416221</v>
          </cell>
          <cell r="AR1488" t="str">
            <v>201603</v>
          </cell>
        </row>
        <row r="1489">
          <cell r="D1489">
            <v>12</v>
          </cell>
          <cell r="AQ1489">
            <v>357739075</v>
          </cell>
          <cell r="AR1489" t="str">
            <v>201503</v>
          </cell>
        </row>
        <row r="1490">
          <cell r="D1490">
            <v>12</v>
          </cell>
          <cell r="AQ1490">
            <v>399475394</v>
          </cell>
          <cell r="AR1490" t="str">
            <v>201607</v>
          </cell>
        </row>
        <row r="1491">
          <cell r="D1491">
            <v>12</v>
          </cell>
          <cell r="AQ1491">
            <v>421852349</v>
          </cell>
          <cell r="AR1491" t="str">
            <v>201610</v>
          </cell>
        </row>
        <row r="1492">
          <cell r="D1492">
            <v>12</v>
          </cell>
          <cell r="AQ1492">
            <v>384576782</v>
          </cell>
          <cell r="AR1492" t="str">
            <v>201706</v>
          </cell>
        </row>
        <row r="1493">
          <cell r="D1493">
            <v>12</v>
          </cell>
          <cell r="AQ1493">
            <v>429315734</v>
          </cell>
          <cell r="AR1493" t="str">
            <v>201707</v>
          </cell>
        </row>
        <row r="1494">
          <cell r="D1494">
            <v>12</v>
          </cell>
          <cell r="AQ1494">
            <v>310202339</v>
          </cell>
          <cell r="AR1494" t="str">
            <v>201502</v>
          </cell>
        </row>
        <row r="1495">
          <cell r="D1495">
            <v>12</v>
          </cell>
          <cell r="AQ1495">
            <v>444994247</v>
          </cell>
          <cell r="AR1495" t="str">
            <v>201710</v>
          </cell>
        </row>
        <row r="1496">
          <cell r="D1496">
            <v>12</v>
          </cell>
          <cell r="AQ1496">
            <v>373775490</v>
          </cell>
          <cell r="AR1496" t="str">
            <v>201308</v>
          </cell>
        </row>
        <row r="1497">
          <cell r="D1497">
            <v>12</v>
          </cell>
          <cell r="AQ1497">
            <v>449462626</v>
          </cell>
          <cell r="AR1497" t="str">
            <v>201901</v>
          </cell>
        </row>
        <row r="1498">
          <cell r="D1498">
            <v>12</v>
          </cell>
          <cell r="AQ1498">
            <v>437044251</v>
          </cell>
          <cell r="AR1498" t="str">
            <v>201809</v>
          </cell>
        </row>
        <row r="1499">
          <cell r="D1499">
            <v>12</v>
          </cell>
          <cell r="AQ1499">
            <v>404322833</v>
          </cell>
          <cell r="AR1499" t="str">
            <v>201405</v>
          </cell>
        </row>
        <row r="1500">
          <cell r="D1500">
            <v>12</v>
          </cell>
          <cell r="AQ1500">
            <v>382414886</v>
          </cell>
          <cell r="AR1500" t="str">
            <v>201604</v>
          </cell>
        </row>
        <row r="1501">
          <cell r="D1501">
            <v>12</v>
          </cell>
          <cell r="AQ1501">
            <v>316111923</v>
          </cell>
          <cell r="AR1501" t="str">
            <v>201412</v>
          </cell>
        </row>
        <row r="1502">
          <cell r="D1502">
            <v>12</v>
          </cell>
          <cell r="AQ1502">
            <v>390558696</v>
          </cell>
          <cell r="AR1502" t="str">
            <v>201608</v>
          </cell>
        </row>
        <row r="1503">
          <cell r="D1503">
            <v>12</v>
          </cell>
          <cell r="AQ1503">
            <v>301505754</v>
          </cell>
          <cell r="AR1503" t="str">
            <v>201401</v>
          </cell>
        </row>
        <row r="1504">
          <cell r="D1504">
            <v>12</v>
          </cell>
          <cell r="AQ1504">
            <v>410590062</v>
          </cell>
          <cell r="AR1504" t="str">
            <v>201702</v>
          </cell>
        </row>
        <row r="1505">
          <cell r="D1505">
            <v>12</v>
          </cell>
          <cell r="AQ1505">
            <v>385029575</v>
          </cell>
          <cell r="AR1505" t="str">
            <v>201704</v>
          </cell>
        </row>
        <row r="1506">
          <cell r="D1506">
            <v>12</v>
          </cell>
          <cell r="AQ1506">
            <v>362444490</v>
          </cell>
          <cell r="AR1506" t="str">
            <v>201408</v>
          </cell>
        </row>
        <row r="1507">
          <cell r="D1507">
            <v>12</v>
          </cell>
          <cell r="AQ1507">
            <v>454514906</v>
          </cell>
          <cell r="AR1507" t="str">
            <v>201904</v>
          </cell>
        </row>
        <row r="1508">
          <cell r="D1508">
            <v>12</v>
          </cell>
          <cell r="AQ1508">
            <v>393218697</v>
          </cell>
          <cell r="AR1508" t="str">
            <v>201803</v>
          </cell>
        </row>
        <row r="1509">
          <cell r="D1509">
            <v>12</v>
          </cell>
          <cell r="AQ1509">
            <v>392944112</v>
          </cell>
          <cell r="AR1509" t="str">
            <v>201810</v>
          </cell>
        </row>
        <row r="1510">
          <cell r="D1510">
            <v>12</v>
          </cell>
          <cell r="AQ1510">
            <v>387381959</v>
          </cell>
          <cell r="AR1510" t="str">
            <v>201811</v>
          </cell>
        </row>
        <row r="1511">
          <cell r="D1511">
            <v>12</v>
          </cell>
          <cell r="AQ1511">
            <v>403960728</v>
          </cell>
          <cell r="AR1511" t="str">
            <v>201812</v>
          </cell>
        </row>
        <row r="1512">
          <cell r="D1512">
            <v>12</v>
          </cell>
          <cell r="AQ1512">
            <v>407599745</v>
          </cell>
          <cell r="AR1512" t="str">
            <v>201507</v>
          </cell>
        </row>
        <row r="1513">
          <cell r="D1513">
            <v>12</v>
          </cell>
          <cell r="AQ1513">
            <v>271877232</v>
          </cell>
          <cell r="AR1513" t="str">
            <v>201511</v>
          </cell>
        </row>
        <row r="1514">
          <cell r="D1514">
            <v>12</v>
          </cell>
          <cell r="AQ1514">
            <v>374664543</v>
          </cell>
          <cell r="AR1514" t="str">
            <v>201906</v>
          </cell>
        </row>
        <row r="1515">
          <cell r="D1515">
            <v>12</v>
          </cell>
          <cell r="AQ1515">
            <v>467683705</v>
          </cell>
          <cell r="AR1515" t="str">
            <v>201907</v>
          </cell>
        </row>
        <row r="1516">
          <cell r="D1516">
            <v>12</v>
          </cell>
          <cell r="AQ1516">
            <v>301100061</v>
          </cell>
          <cell r="AR1516" t="str">
            <v>201311</v>
          </cell>
        </row>
        <row r="1517">
          <cell r="D1517">
            <v>12</v>
          </cell>
          <cell r="AQ1517">
            <v>319819710</v>
          </cell>
          <cell r="AR1517" t="str">
            <v>201310</v>
          </cell>
        </row>
        <row r="1518">
          <cell r="D1518">
            <v>12</v>
          </cell>
          <cell r="AQ1518">
            <v>349389407</v>
          </cell>
          <cell r="AR1518" t="str">
            <v>201307</v>
          </cell>
        </row>
        <row r="1519">
          <cell r="D1519">
            <v>12</v>
          </cell>
          <cell r="AQ1519">
            <v>429372836</v>
          </cell>
          <cell r="AR1519" t="str">
            <v>201808</v>
          </cell>
        </row>
        <row r="1520">
          <cell r="D1520">
            <v>12</v>
          </cell>
          <cell r="AQ1520">
            <v>382449311</v>
          </cell>
          <cell r="AR1520" t="str">
            <v>201509</v>
          </cell>
        </row>
        <row r="1521">
          <cell r="D1521">
            <v>12</v>
          </cell>
          <cell r="AQ1521">
            <v>340601757</v>
          </cell>
          <cell r="AR1521" t="str">
            <v>201512</v>
          </cell>
        </row>
        <row r="1522">
          <cell r="D1522">
            <v>12</v>
          </cell>
          <cell r="AQ1522">
            <v>291659997</v>
          </cell>
          <cell r="AR1522" t="str">
            <v>201411</v>
          </cell>
        </row>
        <row r="1523">
          <cell r="D1523">
            <v>12</v>
          </cell>
          <cell r="AQ1523">
            <v>396720656</v>
          </cell>
          <cell r="AR1523" t="str">
            <v>201905</v>
          </cell>
        </row>
        <row r="1524">
          <cell r="D1524">
            <v>12</v>
          </cell>
          <cell r="AQ1524">
            <v>415669389</v>
          </cell>
          <cell r="AR1524" t="str">
            <v>201802</v>
          </cell>
        </row>
        <row r="1525">
          <cell r="D1525">
            <v>12</v>
          </cell>
          <cell r="AQ1525">
            <v>297167016</v>
          </cell>
          <cell r="AR1525" t="str">
            <v>201306</v>
          </cell>
        </row>
        <row r="1526">
          <cell r="D1526">
            <v>13</v>
          </cell>
          <cell r="AQ1526">
            <v>1966888703</v>
          </cell>
          <cell r="AR1526" t="str">
            <v>201807</v>
          </cell>
        </row>
        <row r="1527">
          <cell r="D1527">
            <v>13</v>
          </cell>
          <cell r="AQ1527">
            <v>1741567407</v>
          </cell>
          <cell r="AR1527" t="str">
            <v>201612</v>
          </cell>
        </row>
        <row r="1528">
          <cell r="D1528">
            <v>13</v>
          </cell>
          <cell r="AQ1528">
            <v>1923277538</v>
          </cell>
          <cell r="AR1528" t="str">
            <v>201607</v>
          </cell>
        </row>
        <row r="1529">
          <cell r="D1529">
            <v>13</v>
          </cell>
          <cell r="AQ1529">
            <v>1644121790</v>
          </cell>
          <cell r="AR1529" t="str">
            <v>201611</v>
          </cell>
        </row>
        <row r="1530">
          <cell r="D1530">
            <v>13</v>
          </cell>
          <cell r="AQ1530">
            <v>1797696508</v>
          </cell>
          <cell r="AR1530" t="str">
            <v>201709</v>
          </cell>
        </row>
        <row r="1531">
          <cell r="D1531">
            <v>13</v>
          </cell>
          <cell r="AQ1531">
            <v>1762215137</v>
          </cell>
          <cell r="AR1531" t="str">
            <v>201509</v>
          </cell>
        </row>
        <row r="1532">
          <cell r="D1532">
            <v>13</v>
          </cell>
          <cell r="AQ1532">
            <v>1782402479</v>
          </cell>
          <cell r="AR1532" t="str">
            <v>201712</v>
          </cell>
        </row>
        <row r="1533">
          <cell r="D1533">
            <v>13</v>
          </cell>
          <cell r="AQ1533">
            <v>1779058622</v>
          </cell>
          <cell r="AR1533" t="str">
            <v>201812</v>
          </cell>
        </row>
        <row r="1534">
          <cell r="D1534">
            <v>13</v>
          </cell>
          <cell r="AQ1534">
            <v>1790489920</v>
          </cell>
          <cell r="AR1534" t="str">
            <v>201503</v>
          </cell>
        </row>
        <row r="1535">
          <cell r="D1535">
            <v>13</v>
          </cell>
          <cell r="AQ1535">
            <v>1962501518</v>
          </cell>
          <cell r="AR1535" t="str">
            <v>201908</v>
          </cell>
        </row>
        <row r="1536">
          <cell r="D1536">
            <v>13</v>
          </cell>
          <cell r="AQ1536">
            <v>2030706934</v>
          </cell>
          <cell r="AR1536" t="str">
            <v>201905</v>
          </cell>
        </row>
        <row r="1537">
          <cell r="D1537">
            <v>13</v>
          </cell>
          <cell r="AQ1537">
            <v>2181579820</v>
          </cell>
          <cell r="AR1537" t="str">
            <v>201805</v>
          </cell>
        </row>
        <row r="1538">
          <cell r="D1538">
            <v>13</v>
          </cell>
          <cell r="AQ1538">
            <v>1764038854</v>
          </cell>
          <cell r="AR1538" t="str">
            <v>201710</v>
          </cell>
        </row>
        <row r="1539">
          <cell r="D1539">
            <v>13</v>
          </cell>
          <cell r="AQ1539">
            <v>1348645361</v>
          </cell>
          <cell r="AR1539" t="str">
            <v>201402</v>
          </cell>
        </row>
        <row r="1540">
          <cell r="D1540">
            <v>13</v>
          </cell>
          <cell r="AQ1540">
            <v>1557284744</v>
          </cell>
          <cell r="AR1540" t="str">
            <v>201301</v>
          </cell>
        </row>
        <row r="1541">
          <cell r="D1541">
            <v>13</v>
          </cell>
          <cell r="AQ1541">
            <v>1481263359</v>
          </cell>
          <cell r="AR1541" t="str">
            <v>201406</v>
          </cell>
        </row>
        <row r="1542">
          <cell r="D1542">
            <v>13</v>
          </cell>
          <cell r="AQ1542">
            <v>1966299196</v>
          </cell>
          <cell r="AR1542" t="str">
            <v>201704</v>
          </cell>
        </row>
        <row r="1543">
          <cell r="D1543">
            <v>13</v>
          </cell>
          <cell r="AQ1543">
            <v>1730787233</v>
          </cell>
          <cell r="AR1543" t="str">
            <v>201609</v>
          </cell>
        </row>
        <row r="1544">
          <cell r="D1544">
            <v>13</v>
          </cell>
          <cell r="AQ1544">
            <v>1682212496</v>
          </cell>
          <cell r="AR1544" t="str">
            <v>201711</v>
          </cell>
        </row>
        <row r="1545">
          <cell r="D1545">
            <v>13</v>
          </cell>
          <cell r="AQ1545">
            <v>1645744239</v>
          </cell>
          <cell r="AR1545" t="str">
            <v>201901</v>
          </cell>
        </row>
        <row r="1546">
          <cell r="D1546">
            <v>13</v>
          </cell>
          <cell r="AQ1546">
            <v>1949418379</v>
          </cell>
          <cell r="AR1546" t="str">
            <v>201806</v>
          </cell>
        </row>
        <row r="1547">
          <cell r="D1547">
            <v>13</v>
          </cell>
          <cell r="AQ1547">
            <v>1604480766</v>
          </cell>
          <cell r="AR1547" t="str">
            <v>201201</v>
          </cell>
        </row>
        <row r="1548">
          <cell r="D1548">
            <v>13</v>
          </cell>
          <cell r="AQ1548">
            <v>1567925631</v>
          </cell>
          <cell r="AR1548" t="str">
            <v>201407</v>
          </cell>
        </row>
        <row r="1549">
          <cell r="D1549">
            <v>13</v>
          </cell>
          <cell r="AQ1549">
            <v>1651276832</v>
          </cell>
          <cell r="AR1549" t="str">
            <v>201408</v>
          </cell>
        </row>
        <row r="1550">
          <cell r="D1550">
            <v>13</v>
          </cell>
          <cell r="AQ1550">
            <v>1977819916</v>
          </cell>
          <cell r="AR1550" t="str">
            <v>201808</v>
          </cell>
        </row>
        <row r="1551">
          <cell r="D1551">
            <v>13</v>
          </cell>
          <cell r="AQ1551">
            <v>1241375098</v>
          </cell>
          <cell r="AR1551" t="str">
            <v>201304</v>
          </cell>
        </row>
        <row r="1552">
          <cell r="D1552">
            <v>13</v>
          </cell>
          <cell r="AQ1552">
            <v>1899118454</v>
          </cell>
          <cell r="AR1552" t="str">
            <v>201510</v>
          </cell>
        </row>
        <row r="1553">
          <cell r="D1553">
            <v>13</v>
          </cell>
          <cell r="AQ1553">
            <v>1654684200</v>
          </cell>
          <cell r="AR1553" t="str">
            <v>201210</v>
          </cell>
        </row>
        <row r="1554">
          <cell r="D1554">
            <v>13</v>
          </cell>
          <cell r="AQ1554">
            <v>1679711386</v>
          </cell>
          <cell r="AR1554" t="str">
            <v>201511</v>
          </cell>
        </row>
        <row r="1555">
          <cell r="D1555">
            <v>13</v>
          </cell>
          <cell r="AQ1555">
            <v>1782904718</v>
          </cell>
          <cell r="AR1555" t="str">
            <v>201504</v>
          </cell>
        </row>
        <row r="1556">
          <cell r="D1556">
            <v>13</v>
          </cell>
          <cell r="AQ1556">
            <v>1731781769</v>
          </cell>
          <cell r="AR1556" t="str">
            <v>201603</v>
          </cell>
        </row>
        <row r="1557">
          <cell r="D1557">
            <v>13</v>
          </cell>
          <cell r="AQ1557">
            <v>1785005323</v>
          </cell>
          <cell r="AR1557" t="str">
            <v>201508</v>
          </cell>
        </row>
        <row r="1558">
          <cell r="D1558">
            <v>13</v>
          </cell>
          <cell r="AQ1558">
            <v>1618516902</v>
          </cell>
          <cell r="AR1558" t="str">
            <v>201211</v>
          </cell>
        </row>
        <row r="1559">
          <cell r="D1559">
            <v>13</v>
          </cell>
          <cell r="AQ1559">
            <v>1778817990</v>
          </cell>
          <cell r="AR1559" t="str">
            <v>201602</v>
          </cell>
        </row>
        <row r="1560">
          <cell r="D1560">
            <v>13</v>
          </cell>
          <cell r="AQ1560">
            <v>1368516984</v>
          </cell>
          <cell r="AR1560" t="str">
            <v>201306</v>
          </cell>
        </row>
        <row r="1561">
          <cell r="D1561">
            <v>13</v>
          </cell>
          <cell r="AQ1561">
            <v>1675927694</v>
          </cell>
          <cell r="AR1561" t="str">
            <v>201405</v>
          </cell>
        </row>
        <row r="1562">
          <cell r="D1562">
            <v>13</v>
          </cell>
          <cell r="AQ1562">
            <v>1762612162</v>
          </cell>
          <cell r="AR1562" t="str">
            <v>201701</v>
          </cell>
        </row>
        <row r="1563">
          <cell r="D1563">
            <v>13</v>
          </cell>
          <cell r="AQ1563">
            <v>1438380478</v>
          </cell>
          <cell r="AR1563" t="str">
            <v>201409</v>
          </cell>
        </row>
        <row r="1564">
          <cell r="D1564">
            <v>13</v>
          </cell>
          <cell r="AQ1564">
            <v>1615473082</v>
          </cell>
          <cell r="AR1564" t="str">
            <v>201811</v>
          </cell>
        </row>
        <row r="1565">
          <cell r="D1565">
            <v>13</v>
          </cell>
          <cell r="AQ1565">
            <v>1490384517</v>
          </cell>
          <cell r="AR1565" t="str">
            <v>201410</v>
          </cell>
        </row>
        <row r="1566">
          <cell r="D1566">
            <v>13</v>
          </cell>
          <cell r="AQ1566">
            <v>2149242933</v>
          </cell>
          <cell r="AR1566" t="str">
            <v>201903</v>
          </cell>
        </row>
        <row r="1567">
          <cell r="D1567">
            <v>13</v>
          </cell>
          <cell r="AQ1567">
            <v>1637267626</v>
          </cell>
          <cell r="AR1567" t="str">
            <v>201801</v>
          </cell>
        </row>
        <row r="1568">
          <cell r="D1568">
            <v>13</v>
          </cell>
          <cell r="AQ1568">
            <v>1240567747</v>
          </cell>
          <cell r="AR1568" t="str">
            <v>201312</v>
          </cell>
        </row>
        <row r="1569">
          <cell r="D1569">
            <v>13</v>
          </cell>
          <cell r="AQ1569">
            <v>1824080400</v>
          </cell>
          <cell r="AR1569" t="str">
            <v>201708</v>
          </cell>
        </row>
        <row r="1570">
          <cell r="D1570">
            <v>13</v>
          </cell>
          <cell r="AQ1570">
            <v>1799367274</v>
          </cell>
          <cell r="AR1570" t="str">
            <v>201506</v>
          </cell>
        </row>
        <row r="1571">
          <cell r="D1571">
            <v>13</v>
          </cell>
          <cell r="AQ1571">
            <v>1522350720</v>
          </cell>
          <cell r="AR1571" t="str">
            <v>201403</v>
          </cell>
        </row>
        <row r="1572">
          <cell r="D1572">
            <v>13</v>
          </cell>
          <cell r="AQ1572">
            <v>1674060769</v>
          </cell>
          <cell r="AR1572" t="str">
            <v>201302</v>
          </cell>
        </row>
        <row r="1573">
          <cell r="D1573">
            <v>13</v>
          </cell>
          <cell r="AQ1573">
            <v>1654707592</v>
          </cell>
          <cell r="AR1573" t="str">
            <v>201702</v>
          </cell>
        </row>
        <row r="1574">
          <cell r="D1574">
            <v>13</v>
          </cell>
          <cell r="AQ1574">
            <v>1882231299</v>
          </cell>
          <cell r="AR1574" t="str">
            <v>201505</v>
          </cell>
        </row>
        <row r="1575">
          <cell r="D1575">
            <v>13</v>
          </cell>
          <cell r="AQ1575">
            <v>1857435224</v>
          </cell>
          <cell r="AR1575" t="str">
            <v>201512</v>
          </cell>
        </row>
        <row r="1576">
          <cell r="D1576">
            <v>13</v>
          </cell>
          <cell r="AQ1576">
            <v>1886658981</v>
          </cell>
          <cell r="AR1576" t="str">
            <v>201608</v>
          </cell>
        </row>
        <row r="1577">
          <cell r="D1577">
            <v>13</v>
          </cell>
          <cell r="AQ1577">
            <v>1655928467</v>
          </cell>
          <cell r="AR1577" t="str">
            <v>201902</v>
          </cell>
        </row>
        <row r="1578">
          <cell r="D1578">
            <v>13</v>
          </cell>
          <cell r="AQ1578">
            <v>1525924408</v>
          </cell>
          <cell r="AR1578" t="str">
            <v>201212</v>
          </cell>
        </row>
        <row r="1579">
          <cell r="D1579">
            <v>13</v>
          </cell>
          <cell r="AQ1579">
            <v>1446088081</v>
          </cell>
          <cell r="AR1579" t="str">
            <v>201303</v>
          </cell>
        </row>
        <row r="1580">
          <cell r="D1580">
            <v>13</v>
          </cell>
          <cell r="AQ1580">
            <v>1816664703</v>
          </cell>
          <cell r="AR1580" t="str">
            <v>201604</v>
          </cell>
        </row>
        <row r="1581">
          <cell r="D1581">
            <v>13</v>
          </cell>
          <cell r="AQ1581">
            <v>1948049816</v>
          </cell>
          <cell r="AR1581" t="str">
            <v>201810</v>
          </cell>
        </row>
        <row r="1582">
          <cell r="D1582">
            <v>13</v>
          </cell>
          <cell r="AQ1582">
            <v>1478942755</v>
          </cell>
          <cell r="AR1582" t="str">
            <v>201802</v>
          </cell>
        </row>
        <row r="1583">
          <cell r="D1583">
            <v>13</v>
          </cell>
          <cell r="AQ1583">
            <v>1578534968</v>
          </cell>
          <cell r="AR1583" t="str">
            <v>201501</v>
          </cell>
        </row>
        <row r="1584">
          <cell r="D1584">
            <v>13</v>
          </cell>
          <cell r="AQ1584">
            <v>1232991241</v>
          </cell>
          <cell r="AR1584" t="str">
            <v>201310</v>
          </cell>
        </row>
        <row r="1585">
          <cell r="D1585">
            <v>13</v>
          </cell>
          <cell r="AQ1585">
            <v>1431658318</v>
          </cell>
          <cell r="AR1585" t="str">
            <v>201305</v>
          </cell>
        </row>
        <row r="1586">
          <cell r="D1586">
            <v>13</v>
          </cell>
          <cell r="AQ1586">
            <v>1885583435</v>
          </cell>
          <cell r="AR1586" t="str">
            <v>201706</v>
          </cell>
        </row>
        <row r="1587">
          <cell r="D1587">
            <v>13</v>
          </cell>
          <cell r="AQ1587">
            <v>1415104678</v>
          </cell>
          <cell r="AR1587" t="str">
            <v>201307</v>
          </cell>
        </row>
        <row r="1588">
          <cell r="D1588">
            <v>13</v>
          </cell>
          <cell r="AQ1588">
            <v>1913912781</v>
          </cell>
          <cell r="AR1588" t="str">
            <v>201605</v>
          </cell>
        </row>
        <row r="1589">
          <cell r="D1589">
            <v>13</v>
          </cell>
          <cell r="AQ1589">
            <v>1996077852</v>
          </cell>
          <cell r="AR1589" t="str">
            <v>201703</v>
          </cell>
        </row>
        <row r="1590">
          <cell r="D1590">
            <v>13</v>
          </cell>
          <cell r="AQ1590">
            <v>1895544927</v>
          </cell>
          <cell r="AR1590" t="str">
            <v>201907</v>
          </cell>
        </row>
        <row r="1591">
          <cell r="D1591">
            <v>13</v>
          </cell>
          <cell r="AQ1591">
            <v>2015744364</v>
          </cell>
          <cell r="AR1591" t="str">
            <v>201904</v>
          </cell>
        </row>
        <row r="1592">
          <cell r="D1592">
            <v>13</v>
          </cell>
          <cell r="AQ1592">
            <v>1938278095</v>
          </cell>
          <cell r="AR1592" t="str">
            <v>201906</v>
          </cell>
        </row>
        <row r="1593">
          <cell r="D1593">
            <v>13</v>
          </cell>
          <cell r="AQ1593">
            <v>2007702636</v>
          </cell>
          <cell r="AR1593" t="str">
            <v>201705</v>
          </cell>
        </row>
        <row r="1594">
          <cell r="D1594">
            <v>13</v>
          </cell>
          <cell r="AQ1594">
            <v>1434899722</v>
          </cell>
          <cell r="AR1594" t="str">
            <v>201401</v>
          </cell>
        </row>
        <row r="1595">
          <cell r="D1595">
            <v>13</v>
          </cell>
          <cell r="AQ1595">
            <v>1641551747</v>
          </cell>
          <cell r="AR1595" t="str">
            <v>201412</v>
          </cell>
        </row>
        <row r="1596">
          <cell r="D1596">
            <v>13</v>
          </cell>
          <cell r="AQ1596">
            <v>1716304587</v>
          </cell>
          <cell r="AR1596" t="str">
            <v>201606</v>
          </cell>
        </row>
        <row r="1597">
          <cell r="D1597">
            <v>13</v>
          </cell>
          <cell r="AQ1597">
            <v>1412391068</v>
          </cell>
          <cell r="AR1597" t="str">
            <v>201411</v>
          </cell>
        </row>
        <row r="1598">
          <cell r="D1598">
            <v>13</v>
          </cell>
          <cell r="AQ1598">
            <v>1331387808</v>
          </cell>
          <cell r="AR1598" t="str">
            <v>201308</v>
          </cell>
        </row>
        <row r="1599">
          <cell r="D1599">
            <v>13</v>
          </cell>
          <cell r="AQ1599">
            <v>1923189038</v>
          </cell>
          <cell r="AR1599" t="str">
            <v>201804</v>
          </cell>
        </row>
        <row r="1600">
          <cell r="D1600">
            <v>13</v>
          </cell>
          <cell r="AQ1600">
            <v>1687947576</v>
          </cell>
          <cell r="AR1600" t="str">
            <v>201707</v>
          </cell>
        </row>
        <row r="1601">
          <cell r="D1601">
            <v>13</v>
          </cell>
          <cell r="AQ1601">
            <v>1581907914</v>
          </cell>
          <cell r="AR1601" t="str">
            <v>201404</v>
          </cell>
        </row>
        <row r="1602">
          <cell r="D1602">
            <v>13</v>
          </cell>
          <cell r="AQ1602">
            <v>1372527330</v>
          </cell>
          <cell r="AR1602" t="str">
            <v>201502</v>
          </cell>
        </row>
        <row r="1603">
          <cell r="D1603">
            <v>13</v>
          </cell>
          <cell r="AQ1603">
            <v>1984071466</v>
          </cell>
          <cell r="AR1603" t="str">
            <v>201803</v>
          </cell>
        </row>
        <row r="1604">
          <cell r="D1604">
            <v>13</v>
          </cell>
          <cell r="AQ1604">
            <v>1217209160</v>
          </cell>
          <cell r="AR1604" t="str">
            <v>201311</v>
          </cell>
        </row>
        <row r="1605">
          <cell r="D1605">
            <v>13</v>
          </cell>
          <cell r="AQ1605">
            <v>1832385383</v>
          </cell>
          <cell r="AR1605" t="str">
            <v>201809</v>
          </cell>
        </row>
        <row r="1606">
          <cell r="D1606">
            <v>13</v>
          </cell>
          <cell r="AQ1606">
            <v>1803130867</v>
          </cell>
          <cell r="AR1606" t="str">
            <v>201601</v>
          </cell>
        </row>
        <row r="1607">
          <cell r="D1607">
            <v>13</v>
          </cell>
          <cell r="AQ1607">
            <v>1879765374</v>
          </cell>
          <cell r="AR1607" t="str">
            <v>201610</v>
          </cell>
        </row>
        <row r="1608">
          <cell r="D1608">
            <v>13</v>
          </cell>
          <cell r="AQ1608">
            <v>1296125145</v>
          </cell>
          <cell r="AR1608" t="str">
            <v>201309</v>
          </cell>
        </row>
        <row r="1609">
          <cell r="D1609">
            <v>13</v>
          </cell>
          <cell r="AQ1609">
            <v>1906049838</v>
          </cell>
          <cell r="AR1609" t="str">
            <v>201507</v>
          </cell>
        </row>
        <row r="1610">
          <cell r="D1610">
            <v>14</v>
          </cell>
          <cell r="AQ1610">
            <v>839690437</v>
          </cell>
          <cell r="AR1610" t="str">
            <v>201409</v>
          </cell>
        </row>
        <row r="1611">
          <cell r="D1611">
            <v>14</v>
          </cell>
          <cell r="AQ1611">
            <v>950076560</v>
          </cell>
          <cell r="AR1611" t="str">
            <v>201610</v>
          </cell>
        </row>
        <row r="1612">
          <cell r="D1612">
            <v>14</v>
          </cell>
          <cell r="AQ1612">
            <v>916167923</v>
          </cell>
          <cell r="AR1612" t="str">
            <v>201708</v>
          </cell>
        </row>
        <row r="1613">
          <cell r="D1613">
            <v>14</v>
          </cell>
          <cell r="AQ1613">
            <v>818051530</v>
          </cell>
          <cell r="AR1613" t="str">
            <v>201402</v>
          </cell>
        </row>
        <row r="1614">
          <cell r="D1614">
            <v>14</v>
          </cell>
          <cell r="AQ1614">
            <v>556741920</v>
          </cell>
          <cell r="AR1614" t="str">
            <v>201306</v>
          </cell>
        </row>
        <row r="1615">
          <cell r="D1615">
            <v>14</v>
          </cell>
          <cell r="AQ1615">
            <v>804053579</v>
          </cell>
          <cell r="AR1615" t="str">
            <v>201411</v>
          </cell>
        </row>
        <row r="1616">
          <cell r="D1616">
            <v>14</v>
          </cell>
          <cell r="AQ1616">
            <v>1012988761</v>
          </cell>
          <cell r="AR1616" t="str">
            <v>201503</v>
          </cell>
        </row>
        <row r="1617">
          <cell r="D1617">
            <v>14</v>
          </cell>
          <cell r="AQ1617">
            <v>980776416</v>
          </cell>
          <cell r="AR1617" t="str">
            <v>201608</v>
          </cell>
        </row>
        <row r="1618">
          <cell r="D1618">
            <v>14</v>
          </cell>
          <cell r="AQ1618">
            <v>1173383736</v>
          </cell>
          <cell r="AR1618" t="str">
            <v>201602</v>
          </cell>
        </row>
        <row r="1619">
          <cell r="D1619">
            <v>14</v>
          </cell>
          <cell r="AQ1619">
            <v>1012596423</v>
          </cell>
          <cell r="AR1619" t="str">
            <v>201601</v>
          </cell>
        </row>
        <row r="1620">
          <cell r="D1620">
            <v>14</v>
          </cell>
          <cell r="AQ1620">
            <v>1039510444</v>
          </cell>
          <cell r="AR1620" t="str">
            <v>201712</v>
          </cell>
        </row>
        <row r="1621">
          <cell r="D1621">
            <v>14</v>
          </cell>
          <cell r="AQ1621">
            <v>891608785</v>
          </cell>
          <cell r="AR1621" t="str">
            <v>201301</v>
          </cell>
        </row>
        <row r="1622">
          <cell r="D1622">
            <v>14</v>
          </cell>
          <cell r="AQ1622">
            <v>729987350</v>
          </cell>
          <cell r="AR1622" t="str">
            <v>201406</v>
          </cell>
        </row>
        <row r="1623">
          <cell r="D1623">
            <v>14</v>
          </cell>
          <cell r="AQ1623">
            <v>586953326</v>
          </cell>
          <cell r="AR1623" t="str">
            <v>201308</v>
          </cell>
        </row>
        <row r="1624">
          <cell r="D1624">
            <v>14</v>
          </cell>
          <cell r="AQ1624">
            <v>945950438</v>
          </cell>
          <cell r="AR1624" t="str">
            <v>201609</v>
          </cell>
        </row>
        <row r="1625">
          <cell r="D1625">
            <v>14</v>
          </cell>
          <cell r="AQ1625">
            <v>1012815051</v>
          </cell>
          <cell r="AR1625" t="str">
            <v>201612</v>
          </cell>
        </row>
        <row r="1626">
          <cell r="D1626">
            <v>14</v>
          </cell>
          <cell r="AQ1626">
            <v>549186073</v>
          </cell>
          <cell r="AR1626" t="str">
            <v>201311</v>
          </cell>
        </row>
        <row r="1627">
          <cell r="D1627">
            <v>14</v>
          </cell>
          <cell r="AQ1627">
            <v>587315229</v>
          </cell>
          <cell r="AR1627" t="str">
            <v>201310</v>
          </cell>
        </row>
        <row r="1628">
          <cell r="D1628">
            <v>14</v>
          </cell>
          <cell r="AQ1628">
            <v>968262440</v>
          </cell>
          <cell r="AR1628" t="str">
            <v>201709</v>
          </cell>
        </row>
        <row r="1629">
          <cell r="D1629">
            <v>14</v>
          </cell>
          <cell r="AQ1629">
            <v>1025838585</v>
          </cell>
          <cell r="AR1629" t="str">
            <v>201807</v>
          </cell>
        </row>
        <row r="1630">
          <cell r="D1630">
            <v>14</v>
          </cell>
          <cell r="AQ1630">
            <v>1017961678</v>
          </cell>
          <cell r="AR1630" t="str">
            <v>201505</v>
          </cell>
        </row>
        <row r="1631">
          <cell r="D1631">
            <v>14</v>
          </cell>
          <cell r="AQ1631">
            <v>1185141071</v>
          </cell>
          <cell r="AR1631" t="str">
            <v>201901</v>
          </cell>
        </row>
        <row r="1632">
          <cell r="D1632">
            <v>14</v>
          </cell>
          <cell r="AQ1632">
            <v>800856273</v>
          </cell>
          <cell r="AR1632" t="str">
            <v>201408</v>
          </cell>
        </row>
        <row r="1633">
          <cell r="D1633">
            <v>14</v>
          </cell>
          <cell r="AQ1633">
            <v>729638339</v>
          </cell>
          <cell r="AR1633" t="str">
            <v>201401</v>
          </cell>
        </row>
        <row r="1634">
          <cell r="D1634">
            <v>14</v>
          </cell>
          <cell r="AQ1634">
            <v>1001771942</v>
          </cell>
          <cell r="AR1634" t="str">
            <v>201806</v>
          </cell>
        </row>
        <row r="1635">
          <cell r="D1635">
            <v>14</v>
          </cell>
          <cell r="AQ1635">
            <v>750991893</v>
          </cell>
          <cell r="AR1635" t="str">
            <v>201404</v>
          </cell>
        </row>
        <row r="1636">
          <cell r="D1636">
            <v>14</v>
          </cell>
          <cell r="AQ1636">
            <v>1163343738</v>
          </cell>
          <cell r="AR1636" t="str">
            <v>201907</v>
          </cell>
        </row>
        <row r="1637">
          <cell r="D1637">
            <v>14</v>
          </cell>
          <cell r="AQ1637">
            <v>1032119724</v>
          </cell>
          <cell r="AR1637" t="str">
            <v>201710</v>
          </cell>
        </row>
        <row r="1638">
          <cell r="D1638">
            <v>14</v>
          </cell>
          <cell r="AQ1638">
            <v>969867994</v>
          </cell>
          <cell r="AR1638" t="str">
            <v>201302</v>
          </cell>
        </row>
        <row r="1639">
          <cell r="D1639">
            <v>14</v>
          </cell>
          <cell r="AQ1639">
            <v>537544070</v>
          </cell>
          <cell r="AR1639" t="str">
            <v>201304</v>
          </cell>
        </row>
        <row r="1640">
          <cell r="D1640">
            <v>14</v>
          </cell>
          <cell r="AQ1640">
            <v>943917919</v>
          </cell>
          <cell r="AR1640" t="str">
            <v>201511</v>
          </cell>
        </row>
        <row r="1641">
          <cell r="D1641">
            <v>14</v>
          </cell>
          <cell r="AQ1641">
            <v>1095459000</v>
          </cell>
          <cell r="AR1641" t="str">
            <v>201703</v>
          </cell>
        </row>
        <row r="1642">
          <cell r="D1642">
            <v>14</v>
          </cell>
          <cell r="AQ1642">
            <v>1082830970</v>
          </cell>
          <cell r="AR1642" t="str">
            <v>201802</v>
          </cell>
        </row>
        <row r="1643">
          <cell r="D1643">
            <v>14</v>
          </cell>
          <cell r="AQ1643">
            <v>1093245738</v>
          </cell>
          <cell r="AR1643" t="str">
            <v>201803</v>
          </cell>
        </row>
        <row r="1644">
          <cell r="D1644">
            <v>14</v>
          </cell>
          <cell r="AQ1644">
            <v>1250131206</v>
          </cell>
          <cell r="AR1644" t="str">
            <v>201905</v>
          </cell>
        </row>
        <row r="1645">
          <cell r="D1645">
            <v>14</v>
          </cell>
          <cell r="AQ1645">
            <v>502561936</v>
          </cell>
          <cell r="AR1645" t="str">
            <v>201312</v>
          </cell>
        </row>
        <row r="1646">
          <cell r="D1646">
            <v>14</v>
          </cell>
          <cell r="AQ1646">
            <v>1056391598</v>
          </cell>
          <cell r="AR1646" t="str">
            <v>201808</v>
          </cell>
        </row>
        <row r="1647">
          <cell r="D1647">
            <v>14</v>
          </cell>
          <cell r="AQ1647">
            <v>588499930</v>
          </cell>
          <cell r="AR1647" t="str">
            <v>201309</v>
          </cell>
        </row>
        <row r="1648">
          <cell r="D1648">
            <v>14</v>
          </cell>
          <cell r="AQ1648">
            <v>1169498568</v>
          </cell>
          <cell r="AR1648" t="str">
            <v>201908</v>
          </cell>
        </row>
        <row r="1649">
          <cell r="D1649">
            <v>14</v>
          </cell>
          <cell r="AQ1649">
            <v>1076154785</v>
          </cell>
          <cell r="AR1649" t="str">
            <v>201805</v>
          </cell>
        </row>
        <row r="1650">
          <cell r="D1650">
            <v>14</v>
          </cell>
          <cell r="AQ1650">
            <v>879719849</v>
          </cell>
          <cell r="AR1650" t="str">
            <v>201711</v>
          </cell>
        </row>
        <row r="1651">
          <cell r="D1651">
            <v>14</v>
          </cell>
          <cell r="AQ1651">
            <v>974516928</v>
          </cell>
          <cell r="AR1651" t="str">
            <v>201512</v>
          </cell>
        </row>
        <row r="1652">
          <cell r="D1652">
            <v>14</v>
          </cell>
          <cell r="AQ1652">
            <v>1049617396</v>
          </cell>
          <cell r="AR1652" t="str">
            <v>201906</v>
          </cell>
        </row>
        <row r="1653">
          <cell r="D1653">
            <v>14</v>
          </cell>
          <cell r="AQ1653">
            <v>1231533374</v>
          </cell>
          <cell r="AR1653" t="str">
            <v>201903</v>
          </cell>
        </row>
        <row r="1654">
          <cell r="D1654">
            <v>14</v>
          </cell>
          <cell r="AQ1654">
            <v>927118691</v>
          </cell>
          <cell r="AR1654" t="str">
            <v>201508</v>
          </cell>
        </row>
        <row r="1655">
          <cell r="D1655">
            <v>14</v>
          </cell>
          <cell r="AQ1655">
            <v>1015142644</v>
          </cell>
          <cell r="AR1655" t="str">
            <v>201810</v>
          </cell>
        </row>
        <row r="1656">
          <cell r="D1656">
            <v>14</v>
          </cell>
          <cell r="AQ1656">
            <v>994668871</v>
          </cell>
          <cell r="AR1656" t="str">
            <v>201705</v>
          </cell>
        </row>
        <row r="1657">
          <cell r="D1657">
            <v>14</v>
          </cell>
          <cell r="AQ1657">
            <v>1095957083</v>
          </cell>
          <cell r="AR1657" t="str">
            <v>201809</v>
          </cell>
        </row>
        <row r="1658">
          <cell r="D1658">
            <v>14</v>
          </cell>
          <cell r="AQ1658">
            <v>566095675</v>
          </cell>
          <cell r="AR1658" t="str">
            <v>201305</v>
          </cell>
        </row>
        <row r="1659">
          <cell r="D1659">
            <v>14</v>
          </cell>
          <cell r="AQ1659">
            <v>1019568976</v>
          </cell>
          <cell r="AR1659" t="str">
            <v>201811</v>
          </cell>
        </row>
        <row r="1660">
          <cell r="D1660">
            <v>14</v>
          </cell>
          <cell r="AQ1660">
            <v>823780619</v>
          </cell>
          <cell r="AR1660" t="str">
            <v>201405</v>
          </cell>
        </row>
        <row r="1661">
          <cell r="D1661">
            <v>14</v>
          </cell>
          <cell r="AQ1661">
            <v>719026769</v>
          </cell>
          <cell r="AR1661" t="str">
            <v>201303</v>
          </cell>
        </row>
        <row r="1662">
          <cell r="D1662">
            <v>14</v>
          </cell>
          <cell r="AQ1662">
            <v>1054674486</v>
          </cell>
          <cell r="AR1662" t="str">
            <v>201704</v>
          </cell>
        </row>
        <row r="1663">
          <cell r="D1663">
            <v>14</v>
          </cell>
          <cell r="AQ1663">
            <v>854773702</v>
          </cell>
          <cell r="AR1663" t="str">
            <v>201410</v>
          </cell>
        </row>
        <row r="1664">
          <cell r="D1664">
            <v>14</v>
          </cell>
          <cell r="AQ1664">
            <v>845122951</v>
          </cell>
          <cell r="AR1664" t="str">
            <v>201407</v>
          </cell>
        </row>
        <row r="1665">
          <cell r="D1665">
            <v>14</v>
          </cell>
          <cell r="AQ1665">
            <v>1008340399</v>
          </cell>
          <cell r="AR1665" t="str">
            <v>201801</v>
          </cell>
        </row>
        <row r="1666">
          <cell r="D1666">
            <v>14</v>
          </cell>
          <cell r="AQ1666">
            <v>946952830</v>
          </cell>
          <cell r="AR1666" t="str">
            <v>201509</v>
          </cell>
        </row>
        <row r="1667">
          <cell r="D1667">
            <v>14</v>
          </cell>
          <cell r="AQ1667">
            <v>1024069627</v>
          </cell>
          <cell r="AR1667" t="str">
            <v>201607</v>
          </cell>
        </row>
        <row r="1668">
          <cell r="D1668">
            <v>14</v>
          </cell>
          <cell r="AQ1668">
            <v>1134710019</v>
          </cell>
          <cell r="AR1668" t="str">
            <v>201902</v>
          </cell>
        </row>
        <row r="1669">
          <cell r="D1669">
            <v>14</v>
          </cell>
          <cell r="AQ1669">
            <v>766314655</v>
          </cell>
          <cell r="AR1669" t="str">
            <v>201403</v>
          </cell>
        </row>
        <row r="1670">
          <cell r="D1670">
            <v>14</v>
          </cell>
          <cell r="AQ1670">
            <v>1011780129</v>
          </cell>
          <cell r="AR1670" t="str">
            <v>201707</v>
          </cell>
        </row>
        <row r="1671">
          <cell r="D1671">
            <v>14</v>
          </cell>
          <cell r="AQ1671">
            <v>1003900808</v>
          </cell>
          <cell r="AR1671" t="str">
            <v>201604</v>
          </cell>
        </row>
        <row r="1672">
          <cell r="D1672">
            <v>14</v>
          </cell>
          <cell r="AQ1672">
            <v>1062946085</v>
          </cell>
          <cell r="AR1672" t="str">
            <v>201603</v>
          </cell>
        </row>
        <row r="1673">
          <cell r="D1673">
            <v>14</v>
          </cell>
          <cell r="AQ1673">
            <v>1011797536</v>
          </cell>
          <cell r="AR1673" t="str">
            <v>201812</v>
          </cell>
        </row>
        <row r="1674">
          <cell r="D1674">
            <v>14</v>
          </cell>
          <cell r="AQ1674">
            <v>1002281976</v>
          </cell>
          <cell r="AR1674" t="str">
            <v>201804</v>
          </cell>
        </row>
        <row r="1675">
          <cell r="D1675">
            <v>14</v>
          </cell>
          <cell r="AQ1675">
            <v>884836868</v>
          </cell>
          <cell r="AR1675" t="str">
            <v>201611</v>
          </cell>
        </row>
        <row r="1676">
          <cell r="D1676">
            <v>14</v>
          </cell>
          <cell r="AQ1676">
            <v>997522477</v>
          </cell>
          <cell r="AR1676" t="str">
            <v>201510</v>
          </cell>
        </row>
        <row r="1677">
          <cell r="D1677">
            <v>14</v>
          </cell>
          <cell r="AQ1677">
            <v>998420395</v>
          </cell>
          <cell r="AR1677" t="str">
            <v>201504</v>
          </cell>
        </row>
        <row r="1678">
          <cell r="D1678">
            <v>14</v>
          </cell>
          <cell r="AQ1678">
            <v>1096391467</v>
          </cell>
          <cell r="AR1678" t="str">
            <v>201702</v>
          </cell>
        </row>
        <row r="1679">
          <cell r="D1679">
            <v>14</v>
          </cell>
          <cell r="AQ1679">
            <v>976274741</v>
          </cell>
          <cell r="AR1679" t="str">
            <v>201507</v>
          </cell>
        </row>
        <row r="1680">
          <cell r="D1680">
            <v>14</v>
          </cell>
          <cell r="AQ1680">
            <v>959131994</v>
          </cell>
          <cell r="AR1680" t="str">
            <v>201501</v>
          </cell>
        </row>
        <row r="1681">
          <cell r="D1681">
            <v>14</v>
          </cell>
          <cell r="AQ1681">
            <v>1050349817</v>
          </cell>
          <cell r="AR1681" t="str">
            <v>201706</v>
          </cell>
        </row>
        <row r="1682">
          <cell r="D1682">
            <v>14</v>
          </cell>
          <cell r="AQ1682">
            <v>918234480</v>
          </cell>
          <cell r="AR1682" t="str">
            <v>201606</v>
          </cell>
        </row>
        <row r="1683">
          <cell r="D1683">
            <v>14</v>
          </cell>
          <cell r="AQ1683">
            <v>949689766</v>
          </cell>
          <cell r="AR1683" t="str">
            <v>201605</v>
          </cell>
        </row>
        <row r="1684">
          <cell r="D1684">
            <v>14</v>
          </cell>
          <cell r="AQ1684">
            <v>887109475</v>
          </cell>
          <cell r="AR1684" t="str">
            <v>201412</v>
          </cell>
        </row>
        <row r="1685">
          <cell r="D1685">
            <v>14</v>
          </cell>
          <cell r="AQ1685">
            <v>1146945497</v>
          </cell>
          <cell r="AR1685" t="str">
            <v>201904</v>
          </cell>
        </row>
        <row r="1686">
          <cell r="D1686">
            <v>14</v>
          </cell>
          <cell r="AQ1686">
            <v>955834337</v>
          </cell>
          <cell r="AR1686" t="str">
            <v>201506</v>
          </cell>
        </row>
        <row r="1687">
          <cell r="D1687">
            <v>14</v>
          </cell>
          <cell r="AQ1687">
            <v>1114981896</v>
          </cell>
          <cell r="AR1687" t="str">
            <v>201701</v>
          </cell>
        </row>
        <row r="1688">
          <cell r="D1688">
            <v>14</v>
          </cell>
          <cell r="AQ1688">
            <v>1075060595</v>
          </cell>
          <cell r="AR1688" t="str">
            <v>201502</v>
          </cell>
        </row>
        <row r="1689">
          <cell r="D1689">
            <v>14</v>
          </cell>
          <cell r="AQ1689">
            <v>619139255</v>
          </cell>
          <cell r="AR1689" t="str">
            <v>201307</v>
          </cell>
        </row>
        <row r="1690">
          <cell r="D1690">
            <v>15</v>
          </cell>
          <cell r="AQ1690">
            <v>741871343</v>
          </cell>
          <cell r="AR1690" t="str">
            <v>201610</v>
          </cell>
        </row>
        <row r="1691">
          <cell r="D1691">
            <v>15</v>
          </cell>
          <cell r="AQ1691">
            <v>826727219</v>
          </cell>
          <cell r="AR1691" t="str">
            <v>201607</v>
          </cell>
        </row>
        <row r="1692">
          <cell r="D1692">
            <v>15</v>
          </cell>
          <cell r="AQ1692">
            <v>866357822</v>
          </cell>
          <cell r="AR1692" t="str">
            <v>201803</v>
          </cell>
        </row>
        <row r="1693">
          <cell r="D1693">
            <v>15</v>
          </cell>
          <cell r="AQ1693">
            <v>486684278</v>
          </cell>
          <cell r="AR1693" t="str">
            <v>201410</v>
          </cell>
        </row>
        <row r="1694">
          <cell r="D1694">
            <v>15</v>
          </cell>
          <cell r="AQ1694">
            <v>758439552</v>
          </cell>
          <cell r="AR1694" t="str">
            <v>201804</v>
          </cell>
        </row>
        <row r="1695">
          <cell r="D1695">
            <v>15</v>
          </cell>
          <cell r="AQ1695">
            <v>685447120</v>
          </cell>
          <cell r="AR1695" t="str">
            <v>201609</v>
          </cell>
        </row>
        <row r="1696">
          <cell r="D1696">
            <v>15</v>
          </cell>
          <cell r="AQ1696">
            <v>831749740</v>
          </cell>
          <cell r="AR1696" t="str">
            <v>201703</v>
          </cell>
        </row>
        <row r="1697">
          <cell r="D1697">
            <v>15</v>
          </cell>
          <cell r="AQ1697">
            <v>735141240</v>
          </cell>
          <cell r="AR1697" t="str">
            <v>201608</v>
          </cell>
        </row>
        <row r="1698">
          <cell r="D1698">
            <v>15</v>
          </cell>
          <cell r="AQ1698">
            <v>794015220</v>
          </cell>
          <cell r="AR1698" t="str">
            <v>201902</v>
          </cell>
        </row>
        <row r="1699">
          <cell r="D1699">
            <v>15</v>
          </cell>
          <cell r="AQ1699">
            <v>914031211</v>
          </cell>
          <cell r="AR1699" t="str">
            <v>201908</v>
          </cell>
        </row>
        <row r="1700">
          <cell r="D1700">
            <v>15</v>
          </cell>
          <cell r="AQ1700">
            <v>427805855</v>
          </cell>
          <cell r="AR1700" t="str">
            <v>201304</v>
          </cell>
        </row>
        <row r="1701">
          <cell r="D1701">
            <v>15</v>
          </cell>
          <cell r="AQ1701">
            <v>490519748</v>
          </cell>
          <cell r="AR1701" t="str">
            <v>201511</v>
          </cell>
        </row>
        <row r="1702">
          <cell r="D1702">
            <v>15</v>
          </cell>
          <cell r="AQ1702">
            <v>930033229</v>
          </cell>
          <cell r="AR1702" t="str">
            <v>201805</v>
          </cell>
        </row>
        <row r="1703">
          <cell r="D1703">
            <v>15</v>
          </cell>
          <cell r="AQ1703">
            <v>465306573</v>
          </cell>
          <cell r="AR1703" t="str">
            <v>201308</v>
          </cell>
        </row>
        <row r="1704">
          <cell r="D1704">
            <v>15</v>
          </cell>
          <cell r="AQ1704">
            <v>494803579</v>
          </cell>
          <cell r="AR1704" t="str">
            <v>201407</v>
          </cell>
        </row>
        <row r="1705">
          <cell r="D1705">
            <v>15</v>
          </cell>
          <cell r="AQ1705">
            <v>619136711</v>
          </cell>
          <cell r="AR1705" t="str">
            <v>201611</v>
          </cell>
        </row>
        <row r="1706">
          <cell r="D1706">
            <v>15</v>
          </cell>
          <cell r="AQ1706">
            <v>735063940</v>
          </cell>
          <cell r="AR1706" t="str">
            <v>201702</v>
          </cell>
        </row>
        <row r="1707">
          <cell r="D1707">
            <v>15</v>
          </cell>
          <cell r="AQ1707">
            <v>430583712</v>
          </cell>
          <cell r="AR1707" t="str">
            <v>201311</v>
          </cell>
        </row>
        <row r="1708">
          <cell r="D1708">
            <v>15</v>
          </cell>
          <cell r="AQ1708">
            <v>662623505</v>
          </cell>
          <cell r="AR1708" t="str">
            <v>201606</v>
          </cell>
        </row>
        <row r="1709">
          <cell r="D1709">
            <v>15</v>
          </cell>
          <cell r="AQ1709">
            <v>628010154</v>
          </cell>
          <cell r="AR1709" t="str">
            <v>201603</v>
          </cell>
        </row>
        <row r="1710">
          <cell r="D1710">
            <v>15</v>
          </cell>
          <cell r="AQ1710">
            <v>461609481</v>
          </cell>
          <cell r="AR1710" t="str">
            <v>201310</v>
          </cell>
        </row>
        <row r="1711">
          <cell r="D1711">
            <v>15</v>
          </cell>
          <cell r="AQ1711">
            <v>671184178</v>
          </cell>
          <cell r="AR1711" t="str">
            <v>201602</v>
          </cell>
        </row>
        <row r="1712">
          <cell r="D1712">
            <v>15</v>
          </cell>
          <cell r="AQ1712">
            <v>837663344</v>
          </cell>
          <cell r="AR1712" t="str">
            <v>201807</v>
          </cell>
        </row>
        <row r="1713">
          <cell r="D1713">
            <v>15</v>
          </cell>
          <cell r="AQ1713">
            <v>805080720</v>
          </cell>
          <cell r="AR1713" t="str">
            <v>201801</v>
          </cell>
        </row>
        <row r="1714">
          <cell r="D1714">
            <v>15</v>
          </cell>
          <cell r="AQ1714">
            <v>732463465</v>
          </cell>
          <cell r="AR1714" t="str">
            <v>201802</v>
          </cell>
        </row>
        <row r="1715">
          <cell r="D1715">
            <v>15</v>
          </cell>
          <cell r="AQ1715">
            <v>435824702</v>
          </cell>
          <cell r="AR1715" t="str">
            <v>201312</v>
          </cell>
        </row>
        <row r="1716">
          <cell r="D1716">
            <v>15</v>
          </cell>
          <cell r="AQ1716">
            <v>509353127</v>
          </cell>
          <cell r="AR1716" t="str">
            <v>201305</v>
          </cell>
        </row>
        <row r="1717">
          <cell r="D1717">
            <v>15</v>
          </cell>
          <cell r="AQ1717">
            <v>478456901</v>
          </cell>
          <cell r="AR1717" t="str">
            <v>201402</v>
          </cell>
        </row>
        <row r="1718">
          <cell r="D1718">
            <v>15</v>
          </cell>
          <cell r="AQ1718">
            <v>896852941</v>
          </cell>
          <cell r="AR1718" t="str">
            <v>201806</v>
          </cell>
        </row>
        <row r="1719">
          <cell r="D1719">
            <v>15</v>
          </cell>
          <cell r="AQ1719">
            <v>727340749</v>
          </cell>
          <cell r="AR1719" t="str">
            <v>201704</v>
          </cell>
        </row>
        <row r="1720">
          <cell r="D1720">
            <v>15</v>
          </cell>
          <cell r="AQ1720">
            <v>402903737</v>
          </cell>
          <cell r="AR1720" t="str">
            <v>201411</v>
          </cell>
        </row>
        <row r="1721">
          <cell r="D1721">
            <v>15</v>
          </cell>
          <cell r="AQ1721">
            <v>482960921</v>
          </cell>
          <cell r="AR1721" t="str">
            <v>201306</v>
          </cell>
        </row>
        <row r="1722">
          <cell r="D1722">
            <v>15</v>
          </cell>
          <cell r="AQ1722">
            <v>526816005</v>
          </cell>
          <cell r="AR1722" t="str">
            <v>201408</v>
          </cell>
        </row>
        <row r="1723">
          <cell r="D1723">
            <v>15</v>
          </cell>
          <cell r="AQ1723">
            <v>518078507</v>
          </cell>
          <cell r="AR1723" t="str">
            <v>201501</v>
          </cell>
        </row>
        <row r="1724">
          <cell r="D1724">
            <v>15</v>
          </cell>
          <cell r="AQ1724">
            <v>733182505</v>
          </cell>
          <cell r="AR1724" t="str">
            <v>201701</v>
          </cell>
        </row>
        <row r="1725">
          <cell r="D1725">
            <v>15</v>
          </cell>
          <cell r="AQ1725">
            <v>592870704</v>
          </cell>
          <cell r="AR1725" t="str">
            <v>201510</v>
          </cell>
        </row>
        <row r="1726">
          <cell r="D1726">
            <v>15</v>
          </cell>
          <cell r="AQ1726">
            <v>503223408</v>
          </cell>
          <cell r="AR1726" t="str">
            <v>201509</v>
          </cell>
        </row>
        <row r="1727">
          <cell r="D1727">
            <v>15</v>
          </cell>
          <cell r="AQ1727">
            <v>540808623</v>
          </cell>
          <cell r="AR1727" t="str">
            <v>201508</v>
          </cell>
        </row>
        <row r="1728">
          <cell r="D1728">
            <v>15</v>
          </cell>
          <cell r="AQ1728">
            <v>921905473</v>
          </cell>
          <cell r="AR1728" t="str">
            <v>201808</v>
          </cell>
        </row>
        <row r="1729">
          <cell r="D1729">
            <v>15</v>
          </cell>
          <cell r="AQ1729">
            <v>441771856</v>
          </cell>
          <cell r="AR1729" t="str">
            <v>201303</v>
          </cell>
        </row>
        <row r="1730">
          <cell r="D1730">
            <v>15</v>
          </cell>
          <cell r="AQ1730">
            <v>787541784</v>
          </cell>
          <cell r="AR1730" t="str">
            <v>201810</v>
          </cell>
        </row>
        <row r="1731">
          <cell r="D1731">
            <v>15</v>
          </cell>
          <cell r="AQ1731">
            <v>449264816</v>
          </cell>
          <cell r="AR1731" t="str">
            <v>201412</v>
          </cell>
        </row>
        <row r="1732">
          <cell r="D1732">
            <v>15</v>
          </cell>
          <cell r="AQ1732">
            <v>779229731</v>
          </cell>
          <cell r="AR1732" t="str">
            <v>201705</v>
          </cell>
        </row>
        <row r="1733">
          <cell r="D1733">
            <v>15</v>
          </cell>
          <cell r="AQ1733">
            <v>490272938</v>
          </cell>
          <cell r="AR1733" t="str">
            <v>201403</v>
          </cell>
        </row>
        <row r="1734">
          <cell r="D1734">
            <v>15</v>
          </cell>
          <cell r="AQ1734">
            <v>731284925</v>
          </cell>
          <cell r="AR1734" t="str">
            <v>201605</v>
          </cell>
        </row>
        <row r="1735">
          <cell r="D1735">
            <v>15</v>
          </cell>
          <cell r="AQ1735">
            <v>618178025</v>
          </cell>
          <cell r="AR1735" t="str">
            <v>201604</v>
          </cell>
        </row>
        <row r="1736">
          <cell r="D1736">
            <v>15</v>
          </cell>
          <cell r="AQ1736">
            <v>840406690</v>
          </cell>
          <cell r="AR1736" t="str">
            <v>201904</v>
          </cell>
        </row>
        <row r="1737">
          <cell r="D1737">
            <v>15</v>
          </cell>
          <cell r="AQ1737">
            <v>484388873</v>
          </cell>
          <cell r="AR1737" t="str">
            <v>201404</v>
          </cell>
        </row>
        <row r="1738">
          <cell r="D1738">
            <v>15</v>
          </cell>
          <cell r="AQ1738">
            <v>641767274</v>
          </cell>
          <cell r="AR1738" t="str">
            <v>201601</v>
          </cell>
        </row>
        <row r="1739">
          <cell r="D1739">
            <v>15</v>
          </cell>
          <cell r="AQ1739">
            <v>458218485</v>
          </cell>
          <cell r="AR1739" t="str">
            <v>201409</v>
          </cell>
        </row>
        <row r="1740">
          <cell r="D1740">
            <v>15</v>
          </cell>
          <cell r="AQ1740">
            <v>653244261</v>
          </cell>
          <cell r="AR1740" t="str">
            <v>201612</v>
          </cell>
        </row>
        <row r="1741">
          <cell r="D1741">
            <v>15</v>
          </cell>
          <cell r="AQ1741">
            <v>818383830</v>
          </cell>
          <cell r="AR1741" t="str">
            <v>201809</v>
          </cell>
        </row>
        <row r="1742">
          <cell r="D1742">
            <v>15</v>
          </cell>
          <cell r="AQ1742">
            <v>788527003</v>
          </cell>
          <cell r="AR1742" t="str">
            <v>201905</v>
          </cell>
        </row>
        <row r="1743">
          <cell r="D1743">
            <v>15</v>
          </cell>
          <cell r="AQ1743">
            <v>755098395</v>
          </cell>
          <cell r="AR1743" t="str">
            <v>201709</v>
          </cell>
        </row>
        <row r="1744">
          <cell r="D1744">
            <v>15</v>
          </cell>
          <cell r="AQ1744">
            <v>834795322</v>
          </cell>
          <cell r="AR1744" t="str">
            <v>201811</v>
          </cell>
        </row>
        <row r="1745">
          <cell r="D1745">
            <v>15</v>
          </cell>
          <cell r="AQ1745">
            <v>538818676</v>
          </cell>
          <cell r="AR1745" t="str">
            <v>201401</v>
          </cell>
        </row>
        <row r="1746">
          <cell r="D1746">
            <v>15</v>
          </cell>
          <cell r="AQ1746">
            <v>532262246</v>
          </cell>
          <cell r="AR1746" t="str">
            <v>201405</v>
          </cell>
        </row>
        <row r="1747">
          <cell r="D1747">
            <v>15</v>
          </cell>
          <cell r="AQ1747">
            <v>587851969</v>
          </cell>
          <cell r="AR1747" t="str">
            <v>201512</v>
          </cell>
        </row>
        <row r="1748">
          <cell r="D1748">
            <v>15</v>
          </cell>
          <cell r="AQ1748">
            <v>676286012</v>
          </cell>
          <cell r="AR1748" t="str">
            <v>201711</v>
          </cell>
        </row>
        <row r="1749">
          <cell r="D1749">
            <v>15</v>
          </cell>
          <cell r="AQ1749">
            <v>813385828</v>
          </cell>
          <cell r="AR1749" t="str">
            <v>201901</v>
          </cell>
        </row>
        <row r="1750">
          <cell r="D1750">
            <v>15</v>
          </cell>
          <cell r="AQ1750">
            <v>857894590</v>
          </cell>
          <cell r="AR1750" t="str">
            <v>201903</v>
          </cell>
        </row>
        <row r="1751">
          <cell r="D1751">
            <v>15</v>
          </cell>
          <cell r="AQ1751">
            <v>506686840</v>
          </cell>
          <cell r="AR1751" t="str">
            <v>201309</v>
          </cell>
        </row>
        <row r="1752">
          <cell r="D1752">
            <v>15</v>
          </cell>
          <cell r="AQ1752">
            <v>736902398</v>
          </cell>
          <cell r="AR1752" t="str">
            <v>201712</v>
          </cell>
        </row>
        <row r="1753">
          <cell r="D1753">
            <v>15</v>
          </cell>
          <cell r="AQ1753">
            <v>813987205</v>
          </cell>
          <cell r="AR1753" t="str">
            <v>201812</v>
          </cell>
        </row>
        <row r="1754">
          <cell r="D1754">
            <v>15</v>
          </cell>
          <cell r="AQ1754">
            <v>953388952</v>
          </cell>
          <cell r="AR1754" t="str">
            <v>201907</v>
          </cell>
        </row>
        <row r="1755">
          <cell r="D1755">
            <v>15</v>
          </cell>
          <cell r="AQ1755">
            <v>785835241</v>
          </cell>
          <cell r="AR1755" t="str">
            <v>201706</v>
          </cell>
        </row>
        <row r="1756">
          <cell r="D1756">
            <v>15</v>
          </cell>
          <cell r="AQ1756">
            <v>702010462</v>
          </cell>
          <cell r="AR1756" t="str">
            <v>201707</v>
          </cell>
        </row>
        <row r="1757">
          <cell r="D1757">
            <v>15</v>
          </cell>
          <cell r="AQ1757">
            <v>743856848</v>
          </cell>
          <cell r="AR1757" t="str">
            <v>201708</v>
          </cell>
        </row>
        <row r="1758">
          <cell r="D1758">
            <v>15</v>
          </cell>
          <cell r="AQ1758">
            <v>810648403</v>
          </cell>
          <cell r="AR1758" t="str">
            <v>201710</v>
          </cell>
        </row>
        <row r="1759">
          <cell r="D1759">
            <v>15</v>
          </cell>
          <cell r="AQ1759">
            <v>943291420</v>
          </cell>
          <cell r="AR1759" t="str">
            <v>201906</v>
          </cell>
        </row>
        <row r="1760">
          <cell r="D1760">
            <v>15</v>
          </cell>
          <cell r="AQ1760">
            <v>418292031</v>
          </cell>
          <cell r="AR1760" t="str">
            <v>201406</v>
          </cell>
        </row>
        <row r="1761">
          <cell r="D1761">
            <v>15</v>
          </cell>
          <cell r="AQ1761">
            <v>514472971</v>
          </cell>
          <cell r="AR1761" t="str">
            <v>201307</v>
          </cell>
        </row>
        <row r="1762">
          <cell r="D1762">
            <v>15</v>
          </cell>
          <cell r="AQ1762">
            <v>492159796</v>
          </cell>
          <cell r="AR1762" t="str">
            <v>201504</v>
          </cell>
        </row>
        <row r="1763">
          <cell r="D1763">
            <v>15</v>
          </cell>
          <cell r="AQ1763">
            <v>507419325</v>
          </cell>
          <cell r="AR1763" t="str">
            <v>201503</v>
          </cell>
        </row>
        <row r="1764">
          <cell r="D1764">
            <v>15</v>
          </cell>
          <cell r="AQ1764">
            <v>540412834</v>
          </cell>
          <cell r="AR1764" t="str">
            <v>201505</v>
          </cell>
        </row>
        <row r="1765">
          <cell r="D1765">
            <v>15</v>
          </cell>
          <cell r="AQ1765">
            <v>522225839</v>
          </cell>
          <cell r="AR1765" t="str">
            <v>201502</v>
          </cell>
        </row>
        <row r="1766">
          <cell r="D1766">
            <v>15</v>
          </cell>
          <cell r="AQ1766">
            <v>574447844</v>
          </cell>
          <cell r="AR1766" t="str">
            <v>201507</v>
          </cell>
        </row>
        <row r="1767">
          <cell r="D1767">
            <v>15</v>
          </cell>
          <cell r="AQ1767">
            <v>520267947</v>
          </cell>
          <cell r="AR1767" t="str">
            <v>201506</v>
          </cell>
        </row>
        <row r="1768">
          <cell r="D1768">
            <v>16</v>
          </cell>
          <cell r="AQ1768">
            <v>355024538</v>
          </cell>
          <cell r="AR1768" t="str">
            <v>201704</v>
          </cell>
        </row>
        <row r="1769">
          <cell r="D1769">
            <v>16</v>
          </cell>
          <cell r="AQ1769">
            <v>354638221</v>
          </cell>
          <cell r="AR1769" t="str">
            <v>201806</v>
          </cell>
        </row>
        <row r="1770">
          <cell r="D1770">
            <v>16</v>
          </cell>
          <cell r="AQ1770">
            <v>350478409</v>
          </cell>
          <cell r="AR1770" t="str">
            <v>201805</v>
          </cell>
        </row>
        <row r="1771">
          <cell r="D1771">
            <v>16</v>
          </cell>
          <cell r="AQ1771">
            <v>219161682</v>
          </cell>
          <cell r="AR1771" t="str">
            <v>201409</v>
          </cell>
        </row>
        <row r="1772">
          <cell r="D1772">
            <v>16</v>
          </cell>
          <cell r="AQ1772">
            <v>213337783</v>
          </cell>
          <cell r="AR1772" t="str">
            <v>201308</v>
          </cell>
        </row>
        <row r="1773">
          <cell r="D1773">
            <v>16</v>
          </cell>
          <cell r="AQ1773">
            <v>257262765</v>
          </cell>
          <cell r="AR1773" t="str">
            <v>201506</v>
          </cell>
        </row>
        <row r="1774">
          <cell r="D1774">
            <v>16</v>
          </cell>
          <cell r="AQ1774">
            <v>274921550</v>
          </cell>
          <cell r="AR1774" t="str">
            <v>201709</v>
          </cell>
        </row>
        <row r="1775">
          <cell r="D1775">
            <v>16</v>
          </cell>
          <cell r="AQ1775">
            <v>378479749</v>
          </cell>
          <cell r="AR1775" t="str">
            <v>201702</v>
          </cell>
        </row>
        <row r="1776">
          <cell r="D1776">
            <v>16</v>
          </cell>
          <cell r="AQ1776">
            <v>217685899</v>
          </cell>
          <cell r="AR1776" t="str">
            <v>201310</v>
          </cell>
        </row>
        <row r="1777">
          <cell r="D1777">
            <v>16</v>
          </cell>
          <cell r="AQ1777">
            <v>272616429</v>
          </cell>
          <cell r="AR1777" t="str">
            <v>201612</v>
          </cell>
        </row>
        <row r="1778">
          <cell r="D1778">
            <v>16</v>
          </cell>
          <cell r="AQ1778">
            <v>419914221</v>
          </cell>
          <cell r="AR1778" t="str">
            <v>201807</v>
          </cell>
        </row>
        <row r="1779">
          <cell r="D1779">
            <v>16</v>
          </cell>
          <cell r="AQ1779">
            <v>357472388</v>
          </cell>
          <cell r="AR1779" t="str">
            <v>201803</v>
          </cell>
        </row>
        <row r="1780">
          <cell r="D1780">
            <v>16</v>
          </cell>
          <cell r="AQ1780">
            <v>393104096</v>
          </cell>
          <cell r="AR1780" t="str">
            <v>201802</v>
          </cell>
        </row>
        <row r="1781">
          <cell r="D1781">
            <v>16</v>
          </cell>
          <cell r="AQ1781">
            <v>387728875</v>
          </cell>
          <cell r="AR1781" t="str">
            <v>201908</v>
          </cell>
        </row>
        <row r="1782">
          <cell r="D1782">
            <v>16</v>
          </cell>
          <cell r="AQ1782">
            <v>240199988</v>
          </cell>
          <cell r="AR1782" t="str">
            <v>201504</v>
          </cell>
        </row>
        <row r="1783">
          <cell r="D1783">
            <v>16</v>
          </cell>
          <cell r="AQ1783">
            <v>326305092</v>
          </cell>
          <cell r="AR1783" t="str">
            <v>201710</v>
          </cell>
        </row>
        <row r="1784">
          <cell r="D1784">
            <v>16</v>
          </cell>
          <cell r="AQ1784">
            <v>325970224</v>
          </cell>
          <cell r="AR1784" t="str">
            <v>201811</v>
          </cell>
        </row>
        <row r="1785">
          <cell r="D1785">
            <v>16</v>
          </cell>
          <cell r="AQ1785">
            <v>331735080</v>
          </cell>
          <cell r="AR1785" t="str">
            <v>201601</v>
          </cell>
        </row>
        <row r="1786">
          <cell r="D1786">
            <v>16</v>
          </cell>
          <cell r="AQ1786">
            <v>300315850</v>
          </cell>
          <cell r="AR1786" t="str">
            <v>201608</v>
          </cell>
        </row>
        <row r="1787">
          <cell r="D1787">
            <v>16</v>
          </cell>
          <cell r="AQ1787">
            <v>204471730</v>
          </cell>
          <cell r="AR1787" t="str">
            <v>201306</v>
          </cell>
        </row>
        <row r="1788">
          <cell r="D1788">
            <v>16</v>
          </cell>
          <cell r="AQ1788">
            <v>289658094</v>
          </cell>
          <cell r="AR1788" t="str">
            <v>201603</v>
          </cell>
        </row>
        <row r="1789">
          <cell r="D1789">
            <v>16</v>
          </cell>
          <cell r="AQ1789">
            <v>272692108</v>
          </cell>
          <cell r="AR1789" t="str">
            <v>201501</v>
          </cell>
        </row>
        <row r="1790">
          <cell r="D1790">
            <v>16</v>
          </cell>
          <cell r="AQ1790">
            <v>260756443</v>
          </cell>
          <cell r="AR1790" t="str">
            <v>201707</v>
          </cell>
        </row>
        <row r="1791">
          <cell r="D1791">
            <v>16</v>
          </cell>
          <cell r="AQ1791">
            <v>220032612</v>
          </cell>
          <cell r="AR1791" t="str">
            <v>201401</v>
          </cell>
        </row>
        <row r="1792">
          <cell r="D1792">
            <v>16</v>
          </cell>
          <cell r="AQ1792">
            <v>281160413</v>
          </cell>
          <cell r="AR1792" t="str">
            <v>201502</v>
          </cell>
        </row>
        <row r="1793">
          <cell r="D1793">
            <v>16</v>
          </cell>
          <cell r="AQ1793">
            <v>379666803</v>
          </cell>
          <cell r="AR1793" t="str">
            <v>201801</v>
          </cell>
        </row>
        <row r="1794">
          <cell r="D1794">
            <v>16</v>
          </cell>
          <cell r="AQ1794">
            <v>270398153</v>
          </cell>
          <cell r="AR1794" t="str">
            <v>201711</v>
          </cell>
        </row>
        <row r="1795">
          <cell r="D1795">
            <v>16</v>
          </cell>
          <cell r="AQ1795">
            <v>291298322</v>
          </cell>
          <cell r="AR1795" t="str">
            <v>201804</v>
          </cell>
        </row>
        <row r="1796">
          <cell r="D1796">
            <v>16</v>
          </cell>
          <cell r="AQ1796">
            <v>270632800</v>
          </cell>
          <cell r="AR1796" t="str">
            <v>201512</v>
          </cell>
        </row>
        <row r="1797">
          <cell r="D1797">
            <v>16</v>
          </cell>
          <cell r="AQ1797">
            <v>269857285</v>
          </cell>
          <cell r="AR1797" t="str">
            <v>201402</v>
          </cell>
        </row>
        <row r="1798">
          <cell r="D1798">
            <v>16</v>
          </cell>
          <cell r="AQ1798">
            <v>357704712</v>
          </cell>
          <cell r="AR1798" t="str">
            <v>201602</v>
          </cell>
        </row>
        <row r="1799">
          <cell r="D1799">
            <v>16</v>
          </cell>
          <cell r="AQ1799">
            <v>160527421</v>
          </cell>
          <cell r="AR1799" t="str">
            <v>201404</v>
          </cell>
        </row>
        <row r="1800">
          <cell r="D1800">
            <v>16</v>
          </cell>
          <cell r="AQ1800">
            <v>410331698</v>
          </cell>
          <cell r="AR1800" t="str">
            <v>201808</v>
          </cell>
        </row>
        <row r="1801">
          <cell r="D1801">
            <v>16</v>
          </cell>
          <cell r="AQ1801">
            <v>293829884</v>
          </cell>
          <cell r="AR1801" t="str">
            <v>201606</v>
          </cell>
        </row>
        <row r="1802">
          <cell r="D1802">
            <v>16</v>
          </cell>
          <cell r="AQ1802">
            <v>240039306</v>
          </cell>
          <cell r="AR1802" t="str">
            <v>201403</v>
          </cell>
        </row>
        <row r="1803">
          <cell r="D1803">
            <v>16</v>
          </cell>
          <cell r="AQ1803">
            <v>348787931</v>
          </cell>
          <cell r="AR1803" t="str">
            <v>201906</v>
          </cell>
        </row>
        <row r="1804">
          <cell r="D1804">
            <v>16</v>
          </cell>
          <cell r="AQ1804">
            <v>248983811</v>
          </cell>
          <cell r="AR1804" t="str">
            <v>201507</v>
          </cell>
        </row>
        <row r="1805">
          <cell r="D1805">
            <v>16</v>
          </cell>
          <cell r="AQ1805">
            <v>299602641</v>
          </cell>
          <cell r="AR1805" t="str">
            <v>201712</v>
          </cell>
        </row>
        <row r="1806">
          <cell r="D1806">
            <v>16</v>
          </cell>
          <cell r="AQ1806">
            <v>415544213</v>
          </cell>
          <cell r="AR1806" t="str">
            <v>201902</v>
          </cell>
        </row>
        <row r="1807">
          <cell r="D1807">
            <v>16</v>
          </cell>
          <cell r="AQ1807">
            <v>222283677</v>
          </cell>
          <cell r="AR1807" t="str">
            <v>201408</v>
          </cell>
        </row>
        <row r="1808">
          <cell r="D1808">
            <v>16</v>
          </cell>
          <cell r="AQ1808">
            <v>205684423</v>
          </cell>
          <cell r="AR1808" t="str">
            <v>201307</v>
          </cell>
        </row>
        <row r="1809">
          <cell r="D1809">
            <v>16</v>
          </cell>
          <cell r="AQ1809">
            <v>202830590</v>
          </cell>
          <cell r="AR1809" t="str">
            <v>201412</v>
          </cell>
        </row>
        <row r="1810">
          <cell r="D1810">
            <v>16</v>
          </cell>
          <cell r="AQ1810">
            <v>282167974</v>
          </cell>
          <cell r="AR1810" t="str">
            <v>201708</v>
          </cell>
        </row>
        <row r="1811">
          <cell r="D1811">
            <v>16</v>
          </cell>
          <cell r="AQ1811">
            <v>167832471</v>
          </cell>
          <cell r="AR1811" t="str">
            <v>201312</v>
          </cell>
        </row>
        <row r="1812">
          <cell r="D1812">
            <v>16</v>
          </cell>
          <cell r="AQ1812">
            <v>170902840</v>
          </cell>
          <cell r="AR1812" t="str">
            <v>201411</v>
          </cell>
        </row>
        <row r="1813">
          <cell r="D1813">
            <v>16</v>
          </cell>
          <cell r="AQ1813">
            <v>211218745</v>
          </cell>
          <cell r="AR1813" t="str">
            <v>201410</v>
          </cell>
        </row>
        <row r="1814">
          <cell r="D1814">
            <v>16</v>
          </cell>
          <cell r="AQ1814">
            <v>364470282</v>
          </cell>
          <cell r="AR1814" t="str">
            <v>201809</v>
          </cell>
        </row>
        <row r="1815">
          <cell r="D1815">
            <v>16</v>
          </cell>
          <cell r="AQ1815">
            <v>195533562</v>
          </cell>
          <cell r="AR1815" t="str">
            <v>201309</v>
          </cell>
        </row>
        <row r="1816">
          <cell r="D1816">
            <v>16</v>
          </cell>
          <cell r="AQ1816">
            <v>267033621</v>
          </cell>
          <cell r="AR1816" t="str">
            <v>201611</v>
          </cell>
        </row>
        <row r="1817">
          <cell r="D1817">
            <v>16</v>
          </cell>
          <cell r="AQ1817">
            <v>173584874</v>
          </cell>
          <cell r="AR1817" t="str">
            <v>201304</v>
          </cell>
        </row>
        <row r="1818">
          <cell r="D1818">
            <v>16</v>
          </cell>
          <cell r="AQ1818">
            <v>274490199</v>
          </cell>
          <cell r="AR1818" t="str">
            <v>201810</v>
          </cell>
        </row>
        <row r="1819">
          <cell r="D1819">
            <v>16</v>
          </cell>
          <cell r="AQ1819">
            <v>338881923</v>
          </cell>
          <cell r="AR1819" t="str">
            <v>201609</v>
          </cell>
        </row>
        <row r="1820">
          <cell r="D1820">
            <v>16</v>
          </cell>
          <cell r="AQ1820">
            <v>325763951</v>
          </cell>
          <cell r="AR1820" t="str">
            <v>201302</v>
          </cell>
        </row>
        <row r="1821">
          <cell r="D1821">
            <v>16</v>
          </cell>
          <cell r="AQ1821">
            <v>410192954</v>
          </cell>
          <cell r="AR1821" t="str">
            <v>201701</v>
          </cell>
        </row>
        <row r="1822">
          <cell r="D1822">
            <v>16</v>
          </cell>
          <cell r="AQ1822">
            <v>284819809</v>
          </cell>
          <cell r="AR1822" t="str">
            <v>201604</v>
          </cell>
        </row>
        <row r="1823">
          <cell r="D1823">
            <v>16</v>
          </cell>
          <cell r="AQ1823">
            <v>327546109</v>
          </cell>
          <cell r="AR1823" t="str">
            <v>201706</v>
          </cell>
        </row>
        <row r="1824">
          <cell r="D1824">
            <v>16</v>
          </cell>
          <cell r="AQ1824">
            <v>321913751</v>
          </cell>
          <cell r="AR1824" t="str">
            <v>201705</v>
          </cell>
        </row>
        <row r="1825">
          <cell r="D1825">
            <v>16</v>
          </cell>
          <cell r="AQ1825">
            <v>175510140</v>
          </cell>
          <cell r="AR1825" t="str">
            <v>201407</v>
          </cell>
        </row>
        <row r="1826">
          <cell r="D1826">
            <v>16</v>
          </cell>
          <cell r="AQ1826">
            <v>353410717</v>
          </cell>
          <cell r="AR1826" t="str">
            <v>201607</v>
          </cell>
        </row>
        <row r="1827">
          <cell r="D1827">
            <v>16</v>
          </cell>
          <cell r="AQ1827">
            <v>330550616</v>
          </cell>
          <cell r="AR1827" t="str">
            <v>201904</v>
          </cell>
        </row>
        <row r="1828">
          <cell r="D1828">
            <v>16</v>
          </cell>
          <cell r="AQ1828">
            <v>231598617</v>
          </cell>
          <cell r="AR1828" t="str">
            <v>201405</v>
          </cell>
        </row>
        <row r="1829">
          <cell r="D1829">
            <v>16</v>
          </cell>
          <cell r="AQ1829">
            <v>400732216</v>
          </cell>
          <cell r="AR1829" t="str">
            <v>201907</v>
          </cell>
        </row>
        <row r="1830">
          <cell r="D1830">
            <v>16</v>
          </cell>
          <cell r="AQ1830">
            <v>220411793</v>
          </cell>
          <cell r="AR1830" t="str">
            <v>201305</v>
          </cell>
        </row>
        <row r="1831">
          <cell r="D1831">
            <v>16</v>
          </cell>
          <cell r="AQ1831">
            <v>395118258</v>
          </cell>
          <cell r="AR1831" t="str">
            <v>201905</v>
          </cell>
        </row>
        <row r="1832">
          <cell r="D1832">
            <v>16</v>
          </cell>
          <cell r="AQ1832">
            <v>149519293</v>
          </cell>
          <cell r="AR1832" t="str">
            <v>201605</v>
          </cell>
        </row>
        <row r="1833">
          <cell r="D1833">
            <v>16</v>
          </cell>
          <cell r="AQ1833">
            <v>234202368</v>
          </cell>
          <cell r="AR1833" t="str">
            <v>201303</v>
          </cell>
        </row>
        <row r="1834">
          <cell r="D1834">
            <v>16</v>
          </cell>
          <cell r="AQ1834">
            <v>248117860</v>
          </cell>
          <cell r="AR1834" t="str">
            <v>201509</v>
          </cell>
        </row>
        <row r="1835">
          <cell r="D1835">
            <v>16</v>
          </cell>
          <cell r="AQ1835">
            <v>189480541</v>
          </cell>
          <cell r="AR1835" t="str">
            <v>201311</v>
          </cell>
        </row>
        <row r="1836">
          <cell r="D1836">
            <v>16</v>
          </cell>
          <cell r="AQ1836">
            <v>355949726</v>
          </cell>
          <cell r="AR1836" t="str">
            <v>201903</v>
          </cell>
        </row>
        <row r="1837">
          <cell r="D1837">
            <v>16</v>
          </cell>
          <cell r="AQ1837">
            <v>241530338</v>
          </cell>
          <cell r="AR1837" t="str">
            <v>201301</v>
          </cell>
        </row>
        <row r="1838">
          <cell r="D1838">
            <v>16</v>
          </cell>
          <cell r="AQ1838">
            <v>232815028</v>
          </cell>
          <cell r="AR1838" t="str">
            <v>201511</v>
          </cell>
        </row>
        <row r="1839">
          <cell r="D1839">
            <v>16</v>
          </cell>
          <cell r="AQ1839">
            <v>337470165</v>
          </cell>
          <cell r="AR1839" t="str">
            <v>201812</v>
          </cell>
        </row>
        <row r="1840">
          <cell r="D1840">
            <v>16</v>
          </cell>
          <cell r="AQ1840">
            <v>233234090</v>
          </cell>
          <cell r="AR1840" t="str">
            <v>201505</v>
          </cell>
        </row>
        <row r="1841">
          <cell r="D1841">
            <v>16</v>
          </cell>
          <cell r="AQ1841">
            <v>369905526</v>
          </cell>
          <cell r="AR1841" t="str">
            <v>201610</v>
          </cell>
        </row>
        <row r="1842">
          <cell r="D1842">
            <v>16</v>
          </cell>
          <cell r="AQ1842">
            <v>367760323</v>
          </cell>
          <cell r="AR1842" t="str">
            <v>201703</v>
          </cell>
        </row>
        <row r="1843">
          <cell r="D1843">
            <v>16</v>
          </cell>
          <cell r="AQ1843">
            <v>280430599</v>
          </cell>
          <cell r="AR1843" t="str">
            <v>201508</v>
          </cell>
        </row>
        <row r="1844">
          <cell r="D1844">
            <v>16</v>
          </cell>
          <cell r="AQ1844">
            <v>156708513</v>
          </cell>
          <cell r="AR1844" t="str">
            <v>201406</v>
          </cell>
        </row>
        <row r="1845">
          <cell r="D1845">
            <v>16</v>
          </cell>
          <cell r="AQ1845">
            <v>374232535</v>
          </cell>
          <cell r="AR1845" t="str">
            <v>201901</v>
          </cell>
        </row>
        <row r="1846">
          <cell r="D1846">
            <v>16</v>
          </cell>
          <cell r="AQ1846">
            <v>237517422</v>
          </cell>
          <cell r="AR1846" t="str">
            <v>201503</v>
          </cell>
        </row>
        <row r="1847">
          <cell r="D1847">
            <v>16</v>
          </cell>
          <cell r="AQ1847">
            <v>252031182</v>
          </cell>
          <cell r="AR1847" t="str">
            <v>201510</v>
          </cell>
        </row>
        <row r="1848">
          <cell r="D1848">
            <v>17</v>
          </cell>
          <cell r="AQ1848">
            <v>329867442</v>
          </cell>
          <cell r="AR1848" t="str">
            <v>201408</v>
          </cell>
        </row>
        <row r="1849">
          <cell r="D1849">
            <v>17</v>
          </cell>
          <cell r="AQ1849">
            <v>444956414</v>
          </cell>
          <cell r="AR1849" t="str">
            <v>201809</v>
          </cell>
        </row>
        <row r="1850">
          <cell r="D1850">
            <v>17</v>
          </cell>
          <cell r="AQ1850">
            <v>445757610</v>
          </cell>
          <cell r="AR1850" t="str">
            <v>201908</v>
          </cell>
        </row>
        <row r="1851">
          <cell r="D1851">
            <v>17</v>
          </cell>
          <cell r="AQ1851">
            <v>413218855</v>
          </cell>
          <cell r="AR1851" t="str">
            <v>201603</v>
          </cell>
        </row>
        <row r="1852">
          <cell r="D1852">
            <v>17</v>
          </cell>
          <cell r="AQ1852">
            <v>453595555</v>
          </cell>
          <cell r="AR1852" t="str">
            <v>201704</v>
          </cell>
        </row>
        <row r="1853">
          <cell r="D1853">
            <v>17</v>
          </cell>
          <cell r="AQ1853">
            <v>486800580</v>
          </cell>
          <cell r="AR1853" t="str">
            <v>201705</v>
          </cell>
        </row>
        <row r="1854">
          <cell r="D1854">
            <v>17</v>
          </cell>
          <cell r="AQ1854">
            <v>468551622</v>
          </cell>
          <cell r="AR1854" t="str">
            <v>201808</v>
          </cell>
        </row>
        <row r="1855">
          <cell r="D1855">
            <v>17</v>
          </cell>
          <cell r="AQ1855">
            <v>488745883</v>
          </cell>
          <cell r="AR1855" t="str">
            <v>201810</v>
          </cell>
        </row>
        <row r="1856">
          <cell r="D1856">
            <v>17</v>
          </cell>
          <cell r="AQ1856">
            <v>411265487</v>
          </cell>
          <cell r="AR1856" t="str">
            <v>201902</v>
          </cell>
        </row>
        <row r="1857">
          <cell r="D1857">
            <v>17</v>
          </cell>
          <cell r="AQ1857">
            <v>463012572</v>
          </cell>
          <cell r="AR1857" t="str">
            <v>201903</v>
          </cell>
        </row>
        <row r="1858">
          <cell r="D1858">
            <v>17</v>
          </cell>
          <cell r="AQ1858">
            <v>381231859</v>
          </cell>
          <cell r="AR1858" t="str">
            <v>201905</v>
          </cell>
        </row>
        <row r="1859">
          <cell r="D1859">
            <v>17</v>
          </cell>
          <cell r="AQ1859">
            <v>345630945</v>
          </cell>
          <cell r="AR1859" t="str">
            <v>201504</v>
          </cell>
        </row>
        <row r="1860">
          <cell r="D1860">
            <v>17</v>
          </cell>
          <cell r="AQ1860">
            <v>317267296</v>
          </cell>
          <cell r="AR1860" t="str">
            <v>201506</v>
          </cell>
        </row>
        <row r="1861">
          <cell r="D1861">
            <v>17</v>
          </cell>
          <cell r="AQ1861">
            <v>395127152</v>
          </cell>
          <cell r="AR1861" t="str">
            <v>201510</v>
          </cell>
        </row>
        <row r="1862">
          <cell r="D1862">
            <v>17</v>
          </cell>
          <cell r="AQ1862">
            <v>489726922</v>
          </cell>
          <cell r="AR1862" t="str">
            <v>201906</v>
          </cell>
        </row>
        <row r="1863">
          <cell r="D1863">
            <v>17</v>
          </cell>
          <cell r="AQ1863">
            <v>297398361</v>
          </cell>
          <cell r="AR1863" t="str">
            <v>201403</v>
          </cell>
        </row>
        <row r="1864">
          <cell r="D1864">
            <v>17</v>
          </cell>
          <cell r="AQ1864">
            <v>385846421</v>
          </cell>
          <cell r="AR1864" t="str">
            <v>201609</v>
          </cell>
        </row>
        <row r="1865">
          <cell r="D1865">
            <v>17</v>
          </cell>
          <cell r="AQ1865">
            <v>478132554</v>
          </cell>
          <cell r="AR1865" t="str">
            <v>201703</v>
          </cell>
        </row>
        <row r="1866">
          <cell r="D1866">
            <v>17</v>
          </cell>
          <cell r="AQ1866">
            <v>455876940</v>
          </cell>
          <cell r="AR1866" t="str">
            <v>201804</v>
          </cell>
        </row>
        <row r="1867">
          <cell r="D1867">
            <v>17</v>
          </cell>
          <cell r="AQ1867">
            <v>508537651</v>
          </cell>
          <cell r="AR1867" t="str">
            <v>201811</v>
          </cell>
        </row>
        <row r="1868">
          <cell r="D1868">
            <v>17</v>
          </cell>
          <cell r="AQ1868">
            <v>492858219</v>
          </cell>
          <cell r="AR1868" t="str">
            <v>201812</v>
          </cell>
        </row>
        <row r="1869">
          <cell r="D1869">
            <v>17</v>
          </cell>
          <cell r="AQ1869">
            <v>548327895</v>
          </cell>
          <cell r="AR1869" t="str">
            <v>201904</v>
          </cell>
        </row>
        <row r="1870">
          <cell r="D1870">
            <v>17</v>
          </cell>
          <cell r="AQ1870">
            <v>319154307</v>
          </cell>
          <cell r="AR1870" t="str">
            <v>201302</v>
          </cell>
        </row>
        <row r="1871">
          <cell r="D1871">
            <v>17</v>
          </cell>
          <cell r="AQ1871">
            <v>375340760</v>
          </cell>
          <cell r="AR1871" t="str">
            <v>201503</v>
          </cell>
        </row>
        <row r="1872">
          <cell r="D1872">
            <v>17</v>
          </cell>
          <cell r="AQ1872">
            <v>317272346</v>
          </cell>
          <cell r="AR1872" t="str">
            <v>201406</v>
          </cell>
        </row>
        <row r="1873">
          <cell r="D1873">
            <v>17</v>
          </cell>
          <cell r="AQ1873">
            <v>267416867</v>
          </cell>
          <cell r="AR1873" t="str">
            <v>201404</v>
          </cell>
        </row>
        <row r="1874">
          <cell r="D1874">
            <v>17</v>
          </cell>
          <cell r="AQ1874">
            <v>339855470</v>
          </cell>
          <cell r="AR1874" t="str">
            <v>201604</v>
          </cell>
        </row>
        <row r="1875">
          <cell r="D1875">
            <v>17</v>
          </cell>
          <cell r="AQ1875">
            <v>404561949</v>
          </cell>
          <cell r="AR1875" t="str">
            <v>201608</v>
          </cell>
        </row>
        <row r="1876">
          <cell r="D1876">
            <v>17</v>
          </cell>
          <cell r="AQ1876">
            <v>248392034</v>
          </cell>
          <cell r="AR1876" t="str">
            <v>201402</v>
          </cell>
        </row>
        <row r="1877">
          <cell r="D1877">
            <v>17</v>
          </cell>
          <cell r="AQ1877">
            <v>272445762</v>
          </cell>
          <cell r="AR1877" t="str">
            <v>201401</v>
          </cell>
        </row>
        <row r="1878">
          <cell r="D1878">
            <v>17</v>
          </cell>
          <cell r="AQ1878">
            <v>367125324</v>
          </cell>
          <cell r="AR1878" t="str">
            <v>201702</v>
          </cell>
        </row>
        <row r="1879">
          <cell r="D1879">
            <v>17</v>
          </cell>
          <cell r="AQ1879">
            <v>242520736</v>
          </cell>
          <cell r="AR1879" t="str">
            <v>201310</v>
          </cell>
        </row>
        <row r="1880">
          <cell r="D1880">
            <v>17</v>
          </cell>
          <cell r="AQ1880">
            <v>462570420</v>
          </cell>
          <cell r="AR1880" t="str">
            <v>201805</v>
          </cell>
        </row>
        <row r="1881">
          <cell r="D1881">
            <v>17</v>
          </cell>
          <cell r="AQ1881">
            <v>492410716</v>
          </cell>
          <cell r="AR1881" t="str">
            <v>201901</v>
          </cell>
        </row>
        <row r="1882">
          <cell r="D1882">
            <v>17</v>
          </cell>
          <cell r="AQ1882">
            <v>294748544</v>
          </cell>
          <cell r="AR1882" t="str">
            <v>201410</v>
          </cell>
        </row>
        <row r="1883">
          <cell r="D1883">
            <v>17</v>
          </cell>
          <cell r="AQ1883">
            <v>298813736</v>
          </cell>
          <cell r="AR1883" t="str">
            <v>201502</v>
          </cell>
        </row>
        <row r="1884">
          <cell r="D1884">
            <v>17</v>
          </cell>
          <cell r="AQ1884">
            <v>409472724</v>
          </cell>
          <cell r="AR1884" t="str">
            <v>201508</v>
          </cell>
        </row>
        <row r="1885">
          <cell r="D1885">
            <v>17</v>
          </cell>
          <cell r="AQ1885">
            <v>405591265</v>
          </cell>
          <cell r="AR1885" t="str">
            <v>201512</v>
          </cell>
        </row>
        <row r="1886">
          <cell r="D1886">
            <v>17</v>
          </cell>
          <cell r="AQ1886">
            <v>381092246</v>
          </cell>
          <cell r="AR1886" t="str">
            <v>201605</v>
          </cell>
        </row>
        <row r="1887">
          <cell r="D1887">
            <v>17</v>
          </cell>
          <cell r="AQ1887">
            <v>426104972</v>
          </cell>
          <cell r="AR1887" t="str">
            <v>201607</v>
          </cell>
        </row>
        <row r="1888">
          <cell r="D1888">
            <v>17</v>
          </cell>
          <cell r="AQ1888">
            <v>462642189</v>
          </cell>
          <cell r="AR1888" t="str">
            <v>201612</v>
          </cell>
        </row>
        <row r="1889">
          <cell r="D1889">
            <v>17</v>
          </cell>
          <cell r="AQ1889">
            <v>391181165</v>
          </cell>
          <cell r="AR1889" t="str">
            <v>201709</v>
          </cell>
        </row>
        <row r="1890">
          <cell r="D1890">
            <v>17</v>
          </cell>
          <cell r="AQ1890">
            <v>250932703</v>
          </cell>
          <cell r="AR1890" t="str">
            <v>201306</v>
          </cell>
        </row>
        <row r="1891">
          <cell r="D1891">
            <v>17</v>
          </cell>
          <cell r="AQ1891">
            <v>448322915</v>
          </cell>
          <cell r="AR1891" t="str">
            <v>201807</v>
          </cell>
        </row>
        <row r="1892">
          <cell r="D1892">
            <v>17</v>
          </cell>
          <cell r="AQ1892">
            <v>244762884</v>
          </cell>
          <cell r="AR1892" t="str">
            <v>201304</v>
          </cell>
        </row>
        <row r="1893">
          <cell r="D1893">
            <v>17</v>
          </cell>
          <cell r="AQ1893">
            <v>268476324</v>
          </cell>
          <cell r="AR1893" t="str">
            <v>201303</v>
          </cell>
        </row>
        <row r="1894">
          <cell r="D1894">
            <v>17</v>
          </cell>
          <cell r="AQ1894">
            <v>368201263</v>
          </cell>
          <cell r="AR1894" t="str">
            <v>201505</v>
          </cell>
        </row>
        <row r="1895">
          <cell r="D1895">
            <v>17</v>
          </cell>
          <cell r="AQ1895">
            <v>395625837</v>
          </cell>
          <cell r="AR1895" t="str">
            <v>201509</v>
          </cell>
        </row>
        <row r="1896">
          <cell r="D1896">
            <v>17</v>
          </cell>
          <cell r="AQ1896">
            <v>311831376</v>
          </cell>
          <cell r="AR1896" t="str">
            <v>201405</v>
          </cell>
        </row>
        <row r="1897">
          <cell r="D1897">
            <v>17</v>
          </cell>
          <cell r="AQ1897">
            <v>388282181</v>
          </cell>
          <cell r="AR1897" t="str">
            <v>201601</v>
          </cell>
        </row>
        <row r="1898">
          <cell r="D1898">
            <v>17</v>
          </cell>
          <cell r="AQ1898">
            <v>376598655</v>
          </cell>
          <cell r="AR1898" t="str">
            <v>201602</v>
          </cell>
        </row>
        <row r="1899">
          <cell r="D1899">
            <v>17</v>
          </cell>
          <cell r="AQ1899">
            <v>414731178</v>
          </cell>
          <cell r="AR1899" t="str">
            <v>201701</v>
          </cell>
        </row>
        <row r="1900">
          <cell r="D1900">
            <v>17</v>
          </cell>
          <cell r="AQ1900">
            <v>382486080</v>
          </cell>
          <cell r="AR1900" t="str">
            <v>201706</v>
          </cell>
        </row>
        <row r="1901">
          <cell r="D1901">
            <v>17</v>
          </cell>
          <cell r="AQ1901">
            <v>442871492</v>
          </cell>
          <cell r="AR1901" t="str">
            <v>201710</v>
          </cell>
        </row>
        <row r="1902">
          <cell r="D1902">
            <v>17</v>
          </cell>
          <cell r="AQ1902">
            <v>408863783</v>
          </cell>
          <cell r="AR1902" t="str">
            <v>201711</v>
          </cell>
        </row>
        <row r="1903">
          <cell r="D1903">
            <v>17</v>
          </cell>
          <cell r="AQ1903">
            <v>267988802</v>
          </cell>
          <cell r="AR1903" t="str">
            <v>201308</v>
          </cell>
        </row>
        <row r="1904">
          <cell r="D1904">
            <v>17</v>
          </cell>
          <cell r="AQ1904">
            <v>263755770</v>
          </cell>
          <cell r="AR1904" t="str">
            <v>201305</v>
          </cell>
        </row>
        <row r="1905">
          <cell r="D1905">
            <v>17</v>
          </cell>
          <cell r="AQ1905">
            <v>325603040</v>
          </cell>
          <cell r="AR1905" t="str">
            <v>201501</v>
          </cell>
        </row>
        <row r="1906">
          <cell r="D1906">
            <v>17</v>
          </cell>
          <cell r="AQ1906">
            <v>384620182</v>
          </cell>
          <cell r="AR1906" t="str">
            <v>201507</v>
          </cell>
        </row>
        <row r="1907">
          <cell r="D1907">
            <v>17</v>
          </cell>
          <cell r="AQ1907">
            <v>312869512</v>
          </cell>
          <cell r="AR1907" t="str">
            <v>201407</v>
          </cell>
        </row>
        <row r="1908">
          <cell r="D1908">
            <v>17</v>
          </cell>
          <cell r="AQ1908">
            <v>359125639</v>
          </cell>
          <cell r="AR1908" t="str">
            <v>201511</v>
          </cell>
        </row>
        <row r="1909">
          <cell r="D1909">
            <v>17</v>
          </cell>
          <cell r="AQ1909">
            <v>393337225</v>
          </cell>
          <cell r="AR1909" t="str">
            <v>201606</v>
          </cell>
        </row>
        <row r="1910">
          <cell r="D1910">
            <v>17</v>
          </cell>
          <cell r="AQ1910">
            <v>450063932</v>
          </cell>
          <cell r="AR1910" t="str">
            <v>201610</v>
          </cell>
        </row>
        <row r="1911">
          <cell r="D1911">
            <v>17</v>
          </cell>
          <cell r="AQ1911">
            <v>415548319</v>
          </cell>
          <cell r="AR1911" t="str">
            <v>201707</v>
          </cell>
        </row>
        <row r="1912">
          <cell r="D1912">
            <v>17</v>
          </cell>
          <cell r="AQ1912">
            <v>394729803</v>
          </cell>
          <cell r="AR1912" t="str">
            <v>201708</v>
          </cell>
        </row>
        <row r="1913">
          <cell r="D1913">
            <v>17</v>
          </cell>
          <cell r="AQ1913">
            <v>413523407</v>
          </cell>
          <cell r="AR1913" t="str">
            <v>201802</v>
          </cell>
        </row>
        <row r="1914">
          <cell r="D1914">
            <v>17</v>
          </cell>
          <cell r="AQ1914">
            <v>259309373</v>
          </cell>
          <cell r="AR1914" t="str">
            <v>201307</v>
          </cell>
        </row>
        <row r="1915">
          <cell r="D1915">
            <v>17</v>
          </cell>
          <cell r="AQ1915">
            <v>437489389</v>
          </cell>
          <cell r="AR1915" t="str">
            <v>201806</v>
          </cell>
        </row>
        <row r="1916">
          <cell r="D1916">
            <v>17</v>
          </cell>
          <cell r="AQ1916">
            <v>298583929</v>
          </cell>
          <cell r="AR1916" t="str">
            <v>201411</v>
          </cell>
        </row>
        <row r="1917">
          <cell r="D1917">
            <v>17</v>
          </cell>
          <cell r="AQ1917">
            <v>298531611</v>
          </cell>
          <cell r="AR1917" t="str">
            <v>201412</v>
          </cell>
        </row>
        <row r="1918">
          <cell r="D1918">
            <v>17</v>
          </cell>
          <cell r="AQ1918">
            <v>389930965</v>
          </cell>
          <cell r="AR1918" t="str">
            <v>201801</v>
          </cell>
        </row>
        <row r="1919">
          <cell r="D1919">
            <v>17</v>
          </cell>
          <cell r="AQ1919">
            <v>315294166</v>
          </cell>
          <cell r="AR1919" t="str">
            <v>201301</v>
          </cell>
        </row>
        <row r="1920">
          <cell r="D1920">
            <v>17</v>
          </cell>
          <cell r="AQ1920">
            <v>453017358</v>
          </cell>
          <cell r="AR1920" t="str">
            <v>201611</v>
          </cell>
        </row>
        <row r="1921">
          <cell r="D1921">
            <v>17</v>
          </cell>
          <cell r="AQ1921">
            <v>249457878</v>
          </cell>
          <cell r="AR1921" t="str">
            <v>201312</v>
          </cell>
        </row>
        <row r="1922">
          <cell r="D1922">
            <v>17</v>
          </cell>
          <cell r="AQ1922">
            <v>229260739</v>
          </cell>
          <cell r="AR1922" t="str">
            <v>201311</v>
          </cell>
        </row>
        <row r="1923">
          <cell r="D1923">
            <v>17</v>
          </cell>
          <cell r="AQ1923">
            <v>498241698</v>
          </cell>
          <cell r="AR1923" t="str">
            <v>201907</v>
          </cell>
        </row>
        <row r="1924">
          <cell r="D1924">
            <v>17</v>
          </cell>
          <cell r="AQ1924">
            <v>444502040</v>
          </cell>
          <cell r="AR1924" t="str">
            <v>201712</v>
          </cell>
        </row>
        <row r="1925">
          <cell r="D1925">
            <v>17</v>
          </cell>
          <cell r="AQ1925">
            <v>199793455</v>
          </cell>
          <cell r="AR1925" t="str">
            <v>201309</v>
          </cell>
        </row>
        <row r="1926">
          <cell r="D1926">
            <v>17</v>
          </cell>
          <cell r="AQ1926">
            <v>472795815</v>
          </cell>
          <cell r="AR1926" t="str">
            <v>201803</v>
          </cell>
        </row>
        <row r="1927">
          <cell r="D1927">
            <v>17</v>
          </cell>
          <cell r="AQ1927">
            <v>305467724</v>
          </cell>
          <cell r="AR1927" t="str">
            <v>201409</v>
          </cell>
        </row>
        <row r="1928">
          <cell r="D1928">
            <v>18</v>
          </cell>
          <cell r="AQ1928">
            <v>949553555</v>
          </cell>
          <cell r="AR1928" t="str">
            <v>201304</v>
          </cell>
        </row>
        <row r="1929">
          <cell r="D1929">
            <v>18</v>
          </cell>
          <cell r="AQ1929">
            <v>1566966814</v>
          </cell>
          <cell r="AR1929" t="str">
            <v>201801</v>
          </cell>
        </row>
        <row r="1930">
          <cell r="D1930">
            <v>18</v>
          </cell>
          <cell r="AQ1930">
            <v>1310165342</v>
          </cell>
          <cell r="AR1930" t="str">
            <v>201702</v>
          </cell>
        </row>
        <row r="1931">
          <cell r="D1931">
            <v>18</v>
          </cell>
          <cell r="AQ1931">
            <v>1280673381</v>
          </cell>
          <cell r="AR1931" t="str">
            <v>201503</v>
          </cell>
        </row>
        <row r="1932">
          <cell r="D1932">
            <v>18</v>
          </cell>
          <cell r="AQ1932">
            <v>1072495070</v>
          </cell>
          <cell r="AR1932" t="str">
            <v>201312</v>
          </cell>
        </row>
        <row r="1933">
          <cell r="D1933">
            <v>18</v>
          </cell>
          <cell r="AQ1933">
            <v>1542203748</v>
          </cell>
          <cell r="AR1933" t="str">
            <v>201701</v>
          </cell>
        </row>
        <row r="1934">
          <cell r="D1934">
            <v>18</v>
          </cell>
          <cell r="AQ1934">
            <v>1125047298</v>
          </cell>
          <cell r="AR1934" t="str">
            <v>201410</v>
          </cell>
        </row>
        <row r="1935">
          <cell r="D1935">
            <v>18</v>
          </cell>
          <cell r="AQ1935">
            <v>1520227192</v>
          </cell>
          <cell r="AR1935" t="str">
            <v>201811</v>
          </cell>
        </row>
        <row r="1936">
          <cell r="D1936">
            <v>18</v>
          </cell>
          <cell r="AQ1936">
            <v>1624431970</v>
          </cell>
          <cell r="AR1936" t="str">
            <v>201901</v>
          </cell>
        </row>
        <row r="1937">
          <cell r="D1937">
            <v>18</v>
          </cell>
          <cell r="AQ1937">
            <v>1045143285</v>
          </cell>
          <cell r="AR1937" t="str">
            <v>201303</v>
          </cell>
        </row>
        <row r="1938">
          <cell r="D1938">
            <v>18</v>
          </cell>
          <cell r="AQ1938">
            <v>1633559951</v>
          </cell>
          <cell r="AR1938" t="str">
            <v>201809</v>
          </cell>
        </row>
        <row r="1939">
          <cell r="D1939">
            <v>18</v>
          </cell>
          <cell r="AQ1939">
            <v>1561633620</v>
          </cell>
          <cell r="AR1939" t="str">
            <v>201607</v>
          </cell>
        </row>
        <row r="1940">
          <cell r="D1940">
            <v>18</v>
          </cell>
          <cell r="AQ1940">
            <v>1168389278</v>
          </cell>
          <cell r="AR1940" t="str">
            <v>201403</v>
          </cell>
        </row>
        <row r="1941">
          <cell r="D1941">
            <v>18</v>
          </cell>
          <cell r="AQ1941">
            <v>1643959003</v>
          </cell>
          <cell r="AR1941" t="str">
            <v>201906</v>
          </cell>
        </row>
        <row r="1942">
          <cell r="D1942">
            <v>18</v>
          </cell>
          <cell r="AQ1942">
            <v>1332541505</v>
          </cell>
          <cell r="AR1942" t="str">
            <v>201606</v>
          </cell>
        </row>
        <row r="1943">
          <cell r="D1943">
            <v>18</v>
          </cell>
          <cell r="AQ1943">
            <v>1495759638</v>
          </cell>
          <cell r="AR1943" t="str">
            <v>201604</v>
          </cell>
        </row>
        <row r="1944">
          <cell r="D1944">
            <v>18</v>
          </cell>
          <cell r="AQ1944">
            <v>1195719250</v>
          </cell>
          <cell r="AR1944" t="str">
            <v>201501</v>
          </cell>
        </row>
        <row r="1945">
          <cell r="D1945">
            <v>18</v>
          </cell>
          <cell r="AQ1945">
            <v>1411231096</v>
          </cell>
          <cell r="AR1945" t="str">
            <v>201511</v>
          </cell>
        </row>
        <row r="1946">
          <cell r="D1946">
            <v>18</v>
          </cell>
          <cell r="AQ1946">
            <v>983216861</v>
          </cell>
          <cell r="AR1946" t="str">
            <v>201305</v>
          </cell>
        </row>
        <row r="1947">
          <cell r="D1947">
            <v>18</v>
          </cell>
          <cell r="AQ1947">
            <v>1443958198</v>
          </cell>
          <cell r="AR1947" t="str">
            <v>201508</v>
          </cell>
        </row>
        <row r="1948">
          <cell r="D1948">
            <v>18</v>
          </cell>
          <cell r="AQ1948">
            <v>1647951465</v>
          </cell>
          <cell r="AR1948" t="str">
            <v>201712</v>
          </cell>
        </row>
        <row r="1949">
          <cell r="D1949">
            <v>18</v>
          </cell>
          <cell r="AQ1949">
            <v>1065232149</v>
          </cell>
          <cell r="AR1949" t="str">
            <v>201302</v>
          </cell>
        </row>
        <row r="1950">
          <cell r="D1950">
            <v>18</v>
          </cell>
          <cell r="AQ1950">
            <v>1486082320</v>
          </cell>
          <cell r="AR1950" t="str">
            <v>201710</v>
          </cell>
        </row>
        <row r="1951">
          <cell r="D1951">
            <v>18</v>
          </cell>
          <cell r="AQ1951">
            <v>1208213843</v>
          </cell>
          <cell r="AR1951" t="str">
            <v>201301</v>
          </cell>
        </row>
        <row r="1952">
          <cell r="D1952">
            <v>18</v>
          </cell>
          <cell r="AQ1952">
            <v>1493619695</v>
          </cell>
          <cell r="AR1952" t="str">
            <v>201704</v>
          </cell>
        </row>
        <row r="1953">
          <cell r="D1953">
            <v>18</v>
          </cell>
          <cell r="AQ1953">
            <v>1215559295</v>
          </cell>
          <cell r="AR1953" t="str">
            <v>201405</v>
          </cell>
        </row>
        <row r="1954">
          <cell r="D1954">
            <v>18</v>
          </cell>
          <cell r="AQ1954">
            <v>1127557569</v>
          </cell>
          <cell r="AR1954" t="str">
            <v>201406</v>
          </cell>
        </row>
        <row r="1955">
          <cell r="D1955">
            <v>18</v>
          </cell>
          <cell r="AQ1955">
            <v>1424272676</v>
          </cell>
          <cell r="AR1955" t="str">
            <v>201507</v>
          </cell>
        </row>
        <row r="1956">
          <cell r="D1956">
            <v>18</v>
          </cell>
          <cell r="AQ1956">
            <v>1708746095</v>
          </cell>
          <cell r="AR1956" t="str">
            <v>201907</v>
          </cell>
        </row>
        <row r="1957">
          <cell r="D1957">
            <v>18</v>
          </cell>
          <cell r="AQ1957">
            <v>1588520690</v>
          </cell>
          <cell r="AR1957" t="str">
            <v>201709</v>
          </cell>
        </row>
        <row r="1958">
          <cell r="D1958">
            <v>18</v>
          </cell>
          <cell r="AQ1958">
            <v>1031875868</v>
          </cell>
          <cell r="AR1958" t="str">
            <v>201309</v>
          </cell>
        </row>
        <row r="1959">
          <cell r="D1959">
            <v>18</v>
          </cell>
          <cell r="AQ1959">
            <v>1203274708</v>
          </cell>
          <cell r="AR1959" t="str">
            <v>201408</v>
          </cell>
        </row>
        <row r="1960">
          <cell r="D1960">
            <v>18</v>
          </cell>
          <cell r="AQ1960">
            <v>1514835763</v>
          </cell>
          <cell r="AR1960" t="str">
            <v>201708</v>
          </cell>
        </row>
        <row r="1961">
          <cell r="D1961">
            <v>18</v>
          </cell>
          <cell r="AQ1961">
            <v>1567001908</v>
          </cell>
          <cell r="AR1961" t="str">
            <v>201707</v>
          </cell>
        </row>
        <row r="1962">
          <cell r="D1962">
            <v>18</v>
          </cell>
          <cell r="AQ1962">
            <v>1433441558</v>
          </cell>
          <cell r="AR1962" t="str">
            <v>201505</v>
          </cell>
        </row>
        <row r="1963">
          <cell r="D1963">
            <v>18</v>
          </cell>
          <cell r="AQ1963">
            <v>1487281826</v>
          </cell>
          <cell r="AR1963" t="str">
            <v>201612</v>
          </cell>
        </row>
        <row r="1964">
          <cell r="D1964">
            <v>18</v>
          </cell>
          <cell r="AQ1964">
            <v>1418684209</v>
          </cell>
          <cell r="AR1964" t="str">
            <v>201609</v>
          </cell>
        </row>
        <row r="1965">
          <cell r="D1965">
            <v>18</v>
          </cell>
          <cell r="AQ1965">
            <v>1802483147</v>
          </cell>
          <cell r="AR1965" t="str">
            <v>201812</v>
          </cell>
        </row>
        <row r="1966">
          <cell r="D1966">
            <v>18</v>
          </cell>
          <cell r="AQ1966">
            <v>1723431284</v>
          </cell>
          <cell r="AR1966" t="str">
            <v>201908</v>
          </cell>
        </row>
        <row r="1967">
          <cell r="D1967">
            <v>18</v>
          </cell>
          <cell r="AQ1967">
            <v>1392424002</v>
          </cell>
          <cell r="AR1967" t="str">
            <v>201506</v>
          </cell>
        </row>
        <row r="1968">
          <cell r="D1968">
            <v>18</v>
          </cell>
          <cell r="AQ1968">
            <v>1681324945</v>
          </cell>
          <cell r="AR1968" t="str">
            <v>201903</v>
          </cell>
        </row>
        <row r="1969">
          <cell r="D1969">
            <v>18</v>
          </cell>
          <cell r="AQ1969">
            <v>1729218562</v>
          </cell>
          <cell r="AR1969" t="str">
            <v>201904</v>
          </cell>
        </row>
        <row r="1970">
          <cell r="D1970">
            <v>18</v>
          </cell>
          <cell r="AQ1970">
            <v>1550972128</v>
          </cell>
          <cell r="AR1970" t="str">
            <v>201706</v>
          </cell>
        </row>
        <row r="1971">
          <cell r="D1971">
            <v>18</v>
          </cell>
          <cell r="AQ1971">
            <v>1147813783</v>
          </cell>
          <cell r="AR1971" t="str">
            <v>201411</v>
          </cell>
        </row>
        <row r="1972">
          <cell r="D1972">
            <v>18</v>
          </cell>
          <cell r="AQ1972">
            <v>1316118850</v>
          </cell>
          <cell r="AR1972" t="str">
            <v>201611</v>
          </cell>
        </row>
        <row r="1973">
          <cell r="D1973">
            <v>18</v>
          </cell>
          <cell r="AQ1973">
            <v>1444102220</v>
          </cell>
          <cell r="AR1973" t="str">
            <v>201608</v>
          </cell>
        </row>
        <row r="1974">
          <cell r="D1974">
            <v>18</v>
          </cell>
          <cell r="AQ1974">
            <v>1164192060</v>
          </cell>
          <cell r="AR1974" t="str">
            <v>201404</v>
          </cell>
        </row>
        <row r="1975">
          <cell r="D1975">
            <v>18</v>
          </cell>
          <cell r="AQ1975">
            <v>1486356154</v>
          </cell>
          <cell r="AR1975" t="str">
            <v>201601</v>
          </cell>
        </row>
        <row r="1976">
          <cell r="D1976">
            <v>18</v>
          </cell>
          <cell r="AQ1976">
            <v>1518016982</v>
          </cell>
          <cell r="AR1976" t="str">
            <v>201512</v>
          </cell>
        </row>
        <row r="1977">
          <cell r="D1977">
            <v>18</v>
          </cell>
          <cell r="AQ1977">
            <v>1456927360</v>
          </cell>
          <cell r="AR1977" t="str">
            <v>201902</v>
          </cell>
        </row>
        <row r="1978">
          <cell r="D1978">
            <v>18</v>
          </cell>
          <cell r="AQ1978">
            <v>989597180</v>
          </cell>
          <cell r="AR1978" t="str">
            <v>201308</v>
          </cell>
        </row>
        <row r="1979">
          <cell r="D1979">
            <v>18</v>
          </cell>
          <cell r="AQ1979">
            <v>1192803428</v>
          </cell>
          <cell r="AR1979" t="str">
            <v>201409</v>
          </cell>
        </row>
        <row r="1980">
          <cell r="D1980">
            <v>18</v>
          </cell>
          <cell r="AQ1980">
            <v>923022370</v>
          </cell>
          <cell r="AR1980" t="str">
            <v>201311</v>
          </cell>
        </row>
        <row r="1981">
          <cell r="D1981">
            <v>18</v>
          </cell>
          <cell r="AQ1981">
            <v>1470168308</v>
          </cell>
          <cell r="AR1981" t="str">
            <v>201610</v>
          </cell>
        </row>
        <row r="1982">
          <cell r="D1982">
            <v>18</v>
          </cell>
          <cell r="AQ1982">
            <v>984423767</v>
          </cell>
          <cell r="AR1982" t="str">
            <v>201402</v>
          </cell>
        </row>
        <row r="1983">
          <cell r="D1983">
            <v>18</v>
          </cell>
          <cell r="AQ1983">
            <v>1590904190</v>
          </cell>
          <cell r="AR1983" t="str">
            <v>201810</v>
          </cell>
        </row>
        <row r="1984">
          <cell r="D1984">
            <v>18</v>
          </cell>
          <cell r="AQ1984">
            <v>1353138245</v>
          </cell>
          <cell r="AR1984" t="str">
            <v>201509</v>
          </cell>
        </row>
        <row r="1985">
          <cell r="D1985">
            <v>18</v>
          </cell>
          <cell r="AQ1985">
            <v>1644947276</v>
          </cell>
          <cell r="AR1985" t="str">
            <v>201808</v>
          </cell>
        </row>
        <row r="1986">
          <cell r="D1986">
            <v>18</v>
          </cell>
          <cell r="AQ1986">
            <v>1625266407</v>
          </cell>
          <cell r="AR1986" t="str">
            <v>201806</v>
          </cell>
        </row>
        <row r="1987">
          <cell r="D1987">
            <v>18</v>
          </cell>
          <cell r="AQ1987">
            <v>1025247327</v>
          </cell>
          <cell r="AR1987" t="str">
            <v>201307</v>
          </cell>
        </row>
        <row r="1988">
          <cell r="D1988">
            <v>18</v>
          </cell>
          <cell r="AQ1988">
            <v>1658390993</v>
          </cell>
          <cell r="AR1988" t="str">
            <v>201803</v>
          </cell>
        </row>
        <row r="1989">
          <cell r="D1989">
            <v>18</v>
          </cell>
          <cell r="AQ1989">
            <v>1006473432</v>
          </cell>
          <cell r="AR1989" t="str">
            <v>201310</v>
          </cell>
        </row>
        <row r="1990">
          <cell r="D1990">
            <v>18</v>
          </cell>
          <cell r="AQ1990">
            <v>1590828592</v>
          </cell>
          <cell r="AR1990" t="str">
            <v>201703</v>
          </cell>
        </row>
        <row r="1991">
          <cell r="D1991">
            <v>18</v>
          </cell>
          <cell r="AQ1991">
            <v>1303035711</v>
          </cell>
          <cell r="AR1991" t="str">
            <v>201504</v>
          </cell>
        </row>
        <row r="1992">
          <cell r="D1992">
            <v>18</v>
          </cell>
          <cell r="AQ1992">
            <v>1131852024</v>
          </cell>
          <cell r="AR1992" t="str">
            <v>201502</v>
          </cell>
        </row>
        <row r="1993">
          <cell r="D1993">
            <v>18</v>
          </cell>
          <cell r="AQ1993">
            <v>1564290864</v>
          </cell>
          <cell r="AR1993" t="str">
            <v>201605</v>
          </cell>
        </row>
        <row r="1994">
          <cell r="D1994">
            <v>18</v>
          </cell>
          <cell r="AQ1994">
            <v>1459082153</v>
          </cell>
          <cell r="AR1994" t="str">
            <v>201603</v>
          </cell>
        </row>
        <row r="1995">
          <cell r="D1995">
            <v>18</v>
          </cell>
          <cell r="AQ1995">
            <v>1661645046</v>
          </cell>
          <cell r="AR1995" t="str">
            <v>201807</v>
          </cell>
        </row>
        <row r="1996">
          <cell r="D1996">
            <v>18</v>
          </cell>
          <cell r="AQ1996">
            <v>996476653</v>
          </cell>
          <cell r="AR1996" t="str">
            <v>201306</v>
          </cell>
        </row>
        <row r="1997">
          <cell r="D1997">
            <v>18</v>
          </cell>
          <cell r="AQ1997">
            <v>1629755159</v>
          </cell>
          <cell r="AR1997" t="str">
            <v>201805</v>
          </cell>
        </row>
        <row r="1998">
          <cell r="D1998">
            <v>18</v>
          </cell>
          <cell r="AQ1998">
            <v>1576250313</v>
          </cell>
          <cell r="AR1998" t="str">
            <v>201804</v>
          </cell>
        </row>
        <row r="1999">
          <cell r="D1999">
            <v>18</v>
          </cell>
          <cell r="AQ1999">
            <v>1413462157</v>
          </cell>
          <cell r="AR1999" t="str">
            <v>201711</v>
          </cell>
        </row>
        <row r="2000">
          <cell r="D2000">
            <v>18</v>
          </cell>
          <cell r="AQ2000">
            <v>1707329058</v>
          </cell>
          <cell r="AR2000" t="str">
            <v>201905</v>
          </cell>
        </row>
        <row r="2001">
          <cell r="D2001">
            <v>18</v>
          </cell>
          <cell r="AQ2001">
            <v>1533890873</v>
          </cell>
          <cell r="AR2001" t="str">
            <v>201705</v>
          </cell>
        </row>
        <row r="2002">
          <cell r="D2002">
            <v>18</v>
          </cell>
          <cell r="AQ2002">
            <v>1080618128</v>
          </cell>
          <cell r="AR2002" t="str">
            <v>201401</v>
          </cell>
        </row>
        <row r="2003">
          <cell r="D2003">
            <v>18</v>
          </cell>
          <cell r="AQ2003">
            <v>1167811724</v>
          </cell>
          <cell r="AR2003" t="str">
            <v>201412</v>
          </cell>
        </row>
        <row r="2004">
          <cell r="D2004">
            <v>18</v>
          </cell>
          <cell r="AQ2004">
            <v>1271123915</v>
          </cell>
          <cell r="AR2004" t="str">
            <v>201602</v>
          </cell>
        </row>
        <row r="2005">
          <cell r="D2005">
            <v>18</v>
          </cell>
          <cell r="AQ2005">
            <v>1444268327</v>
          </cell>
          <cell r="AR2005" t="str">
            <v>201510</v>
          </cell>
        </row>
        <row r="2006">
          <cell r="D2006">
            <v>18</v>
          </cell>
          <cell r="AQ2006">
            <v>1197249126</v>
          </cell>
          <cell r="AR2006" t="str">
            <v>201407</v>
          </cell>
        </row>
        <row r="2007">
          <cell r="D2007">
            <v>18</v>
          </cell>
          <cell r="AQ2007">
            <v>1451318196</v>
          </cell>
          <cell r="AR2007" t="str">
            <v>201802</v>
          </cell>
        </row>
        <row r="2008">
          <cell r="D2008">
            <v>10102</v>
          </cell>
          <cell r="AQ2008">
            <v>430509238</v>
          </cell>
          <cell r="AR2008" t="str">
            <v>201908</v>
          </cell>
        </row>
        <row r="2009">
          <cell r="D2009">
            <v>10102</v>
          </cell>
          <cell r="AQ2009">
            <v>276370538</v>
          </cell>
          <cell r="AR2009" t="str">
            <v>201802</v>
          </cell>
        </row>
        <row r="2010">
          <cell r="D2010">
            <v>10102</v>
          </cell>
          <cell r="AQ2010">
            <v>285930024</v>
          </cell>
          <cell r="AR2010" t="str">
            <v>201706</v>
          </cell>
        </row>
        <row r="2011">
          <cell r="D2011">
            <v>10102</v>
          </cell>
          <cell r="AQ2011">
            <v>293203687</v>
          </cell>
          <cell r="AR2011" t="str">
            <v>201804</v>
          </cell>
        </row>
        <row r="2012">
          <cell r="D2012">
            <v>10102</v>
          </cell>
          <cell r="AQ2012">
            <v>309475752</v>
          </cell>
          <cell r="AR2012" t="str">
            <v>201801</v>
          </cell>
        </row>
        <row r="2013">
          <cell r="D2013">
            <v>10102</v>
          </cell>
          <cell r="AQ2013">
            <v>417611148</v>
          </cell>
          <cell r="AR2013" t="str">
            <v>201904</v>
          </cell>
        </row>
        <row r="2014">
          <cell r="D2014">
            <v>10102</v>
          </cell>
          <cell r="AQ2014">
            <v>374744570</v>
          </cell>
          <cell r="AR2014" t="str">
            <v>201811</v>
          </cell>
        </row>
        <row r="2015">
          <cell r="D2015">
            <v>10102</v>
          </cell>
          <cell r="AQ2015">
            <v>125831108</v>
          </cell>
          <cell r="AR2015" t="str">
            <v>201608</v>
          </cell>
        </row>
        <row r="2016">
          <cell r="D2016">
            <v>10102</v>
          </cell>
          <cell r="AQ2016">
            <v>408464571</v>
          </cell>
          <cell r="AR2016" t="str">
            <v>201807</v>
          </cell>
        </row>
        <row r="2017">
          <cell r="D2017">
            <v>10102</v>
          </cell>
          <cell r="AQ2017">
            <v>173086411</v>
          </cell>
          <cell r="AR2017" t="str">
            <v>201612</v>
          </cell>
        </row>
        <row r="2018">
          <cell r="D2018">
            <v>10102</v>
          </cell>
          <cell r="AQ2018">
            <v>301458843</v>
          </cell>
          <cell r="AR2018" t="str">
            <v>201902</v>
          </cell>
        </row>
        <row r="2019">
          <cell r="D2019">
            <v>10102</v>
          </cell>
          <cell r="AQ2019">
            <v>410562034</v>
          </cell>
          <cell r="AR2019" t="str">
            <v>201810</v>
          </cell>
        </row>
        <row r="2020">
          <cell r="D2020">
            <v>10102</v>
          </cell>
          <cell r="AQ2020">
            <v>341300563</v>
          </cell>
          <cell r="AR2020" t="str">
            <v>201803</v>
          </cell>
        </row>
        <row r="2021">
          <cell r="D2021">
            <v>10102</v>
          </cell>
          <cell r="AQ2021">
            <v>428576510</v>
          </cell>
          <cell r="AR2021" t="str">
            <v>201905</v>
          </cell>
        </row>
        <row r="2022">
          <cell r="D2022">
            <v>10102</v>
          </cell>
          <cell r="AQ2022">
            <v>311309494</v>
          </cell>
          <cell r="AR2022" t="str">
            <v>201710</v>
          </cell>
        </row>
        <row r="2023">
          <cell r="D2023">
            <v>10102</v>
          </cell>
          <cell r="AQ2023">
            <v>177318157</v>
          </cell>
          <cell r="AR2023" t="str">
            <v>201609</v>
          </cell>
        </row>
        <row r="2024">
          <cell r="D2024">
            <v>10102</v>
          </cell>
          <cell r="AQ2024">
            <v>359632035</v>
          </cell>
          <cell r="AR2024" t="str">
            <v>201901</v>
          </cell>
        </row>
        <row r="2025">
          <cell r="D2025">
            <v>10102</v>
          </cell>
          <cell r="AQ2025">
            <v>241844575</v>
          </cell>
          <cell r="AR2025" t="str">
            <v>201708</v>
          </cell>
        </row>
        <row r="2026">
          <cell r="D2026">
            <v>10102</v>
          </cell>
          <cell r="AQ2026">
            <v>383677683</v>
          </cell>
          <cell r="AR2026" t="str">
            <v>201809</v>
          </cell>
        </row>
        <row r="2027">
          <cell r="D2027">
            <v>10102</v>
          </cell>
          <cell r="AQ2027">
            <v>322130459</v>
          </cell>
          <cell r="AR2027" t="str">
            <v>201707</v>
          </cell>
        </row>
        <row r="2028">
          <cell r="D2028">
            <v>10102</v>
          </cell>
          <cell r="AQ2028">
            <v>378730713</v>
          </cell>
          <cell r="AR2028" t="str">
            <v>201806</v>
          </cell>
        </row>
        <row r="2029">
          <cell r="D2029">
            <v>10102</v>
          </cell>
          <cell r="AQ2029">
            <v>335563030</v>
          </cell>
          <cell r="AR2029" t="str">
            <v>201805</v>
          </cell>
        </row>
        <row r="2030">
          <cell r="D2030">
            <v>10102</v>
          </cell>
          <cell r="AQ2030">
            <v>432906661</v>
          </cell>
          <cell r="AR2030" t="str">
            <v>201907</v>
          </cell>
        </row>
        <row r="2031">
          <cell r="D2031">
            <v>10102</v>
          </cell>
          <cell r="AQ2031">
            <v>224167766</v>
          </cell>
          <cell r="AR2031" t="str">
            <v>201705</v>
          </cell>
        </row>
        <row r="2032">
          <cell r="D2032">
            <v>10102</v>
          </cell>
          <cell r="AQ2032">
            <v>240436041</v>
          </cell>
          <cell r="AR2032" t="str">
            <v>201711</v>
          </cell>
        </row>
        <row r="2033">
          <cell r="D2033">
            <v>10102</v>
          </cell>
          <cell r="AQ2033">
            <v>286198600</v>
          </cell>
          <cell r="AR2033" t="str">
            <v>201703</v>
          </cell>
        </row>
        <row r="2034">
          <cell r="D2034">
            <v>10102</v>
          </cell>
          <cell r="AQ2034">
            <v>274438102</v>
          </cell>
          <cell r="AR2034" t="str">
            <v>201709</v>
          </cell>
        </row>
        <row r="2035">
          <cell r="D2035">
            <v>10102</v>
          </cell>
          <cell r="AQ2035">
            <v>290810601</v>
          </cell>
          <cell r="AR2035" t="str">
            <v>201702</v>
          </cell>
        </row>
        <row r="2036">
          <cell r="D2036">
            <v>10102</v>
          </cell>
          <cell r="AQ2036">
            <v>358461087</v>
          </cell>
          <cell r="AR2036" t="str">
            <v>201808</v>
          </cell>
        </row>
        <row r="2037">
          <cell r="D2037">
            <v>10102</v>
          </cell>
          <cell r="AQ2037">
            <v>414711221</v>
          </cell>
          <cell r="AR2037" t="str">
            <v>201906</v>
          </cell>
        </row>
        <row r="2038">
          <cell r="D2038">
            <v>10102</v>
          </cell>
          <cell r="AQ2038">
            <v>154927125</v>
          </cell>
          <cell r="AR2038" t="str">
            <v>201611</v>
          </cell>
        </row>
        <row r="2039">
          <cell r="D2039">
            <v>10102</v>
          </cell>
          <cell r="AQ2039">
            <v>425861846</v>
          </cell>
          <cell r="AR2039" t="str">
            <v>201903</v>
          </cell>
        </row>
        <row r="2040">
          <cell r="D2040">
            <v>10102</v>
          </cell>
          <cell r="AQ2040">
            <v>378476763</v>
          </cell>
          <cell r="AR2040" t="str">
            <v>201812</v>
          </cell>
        </row>
        <row r="2041">
          <cell r="D2041">
            <v>10102</v>
          </cell>
          <cell r="AQ2041">
            <v>320796651</v>
          </cell>
          <cell r="AR2041" t="str">
            <v>201712</v>
          </cell>
        </row>
        <row r="2042">
          <cell r="D2042">
            <v>10102</v>
          </cell>
          <cell r="AQ2042">
            <v>170446982</v>
          </cell>
          <cell r="AR2042" t="str">
            <v>201610</v>
          </cell>
        </row>
        <row r="2043">
          <cell r="D2043">
            <v>10102</v>
          </cell>
          <cell r="AQ2043">
            <v>257923525</v>
          </cell>
          <cell r="AR2043" t="str">
            <v>201704</v>
          </cell>
        </row>
        <row r="2044">
          <cell r="D2044">
            <v>10102</v>
          </cell>
          <cell r="AQ2044">
            <v>244570740</v>
          </cell>
          <cell r="AR2044" t="str">
            <v>201701</v>
          </cell>
        </row>
        <row r="2045">
          <cell r="D2045">
            <v>10122</v>
          </cell>
          <cell r="AQ2045">
            <v>474573583</v>
          </cell>
          <cell r="AR2045" t="str">
            <v>201812</v>
          </cell>
        </row>
        <row r="2046">
          <cell r="D2046">
            <v>10122</v>
          </cell>
          <cell r="AQ2046">
            <v>486670554</v>
          </cell>
          <cell r="AR2046" t="str">
            <v>201903</v>
          </cell>
        </row>
        <row r="2047">
          <cell r="D2047">
            <v>10122</v>
          </cell>
          <cell r="AQ2047">
            <v>417461631</v>
          </cell>
          <cell r="AR2047" t="str">
            <v>201806</v>
          </cell>
        </row>
        <row r="2048">
          <cell r="D2048">
            <v>10122</v>
          </cell>
          <cell r="AQ2048">
            <v>428133104</v>
          </cell>
          <cell r="AR2048" t="str">
            <v>201811</v>
          </cell>
        </row>
        <row r="2049">
          <cell r="D2049">
            <v>10122</v>
          </cell>
          <cell r="AQ2049">
            <v>88082521</v>
          </cell>
          <cell r="AR2049" t="str">
            <v>201709</v>
          </cell>
        </row>
        <row r="2050">
          <cell r="D2050">
            <v>10122</v>
          </cell>
          <cell r="AQ2050">
            <v>308639665</v>
          </cell>
          <cell r="AR2050" t="str">
            <v>201712</v>
          </cell>
        </row>
        <row r="2051">
          <cell r="D2051">
            <v>10122</v>
          </cell>
          <cell r="AQ2051">
            <v>508532375</v>
          </cell>
          <cell r="AR2051" t="str">
            <v>201901</v>
          </cell>
        </row>
        <row r="2052">
          <cell r="D2052">
            <v>10122</v>
          </cell>
          <cell r="AQ2052">
            <v>445428564</v>
          </cell>
          <cell r="AR2052" t="str">
            <v>201809</v>
          </cell>
        </row>
        <row r="2053">
          <cell r="D2053">
            <v>10122</v>
          </cell>
          <cell r="AQ2053">
            <v>404795680</v>
          </cell>
          <cell r="AR2053" t="str">
            <v>201810</v>
          </cell>
        </row>
        <row r="2054">
          <cell r="D2054">
            <v>10122</v>
          </cell>
          <cell r="AQ2054">
            <v>300553938</v>
          </cell>
          <cell r="AR2054" t="str">
            <v>201804</v>
          </cell>
        </row>
        <row r="2055">
          <cell r="D2055">
            <v>10122</v>
          </cell>
          <cell r="AQ2055">
            <v>498101808</v>
          </cell>
          <cell r="AR2055" t="str">
            <v>201902</v>
          </cell>
        </row>
        <row r="2056">
          <cell r="D2056">
            <v>10122</v>
          </cell>
          <cell r="AQ2056">
            <v>233997089</v>
          </cell>
          <cell r="AR2056" t="str">
            <v>201711</v>
          </cell>
        </row>
        <row r="2057">
          <cell r="D2057">
            <v>10122</v>
          </cell>
          <cell r="AQ2057">
            <v>571049706</v>
          </cell>
          <cell r="AR2057" t="str">
            <v>201906</v>
          </cell>
        </row>
        <row r="2058">
          <cell r="D2058">
            <v>10122</v>
          </cell>
          <cell r="AQ2058">
            <v>571857095</v>
          </cell>
          <cell r="AR2058" t="str">
            <v>201907</v>
          </cell>
        </row>
        <row r="2059">
          <cell r="D2059">
            <v>10122</v>
          </cell>
          <cell r="AQ2059">
            <v>661158733</v>
          </cell>
          <cell r="AR2059" t="str">
            <v>201908</v>
          </cell>
        </row>
        <row r="2060">
          <cell r="D2060">
            <v>10122</v>
          </cell>
          <cell r="AQ2060">
            <v>371329203</v>
          </cell>
          <cell r="AR2060" t="str">
            <v>201805</v>
          </cell>
        </row>
        <row r="2061">
          <cell r="D2061">
            <v>10122</v>
          </cell>
          <cell r="AQ2061">
            <v>414778578</v>
          </cell>
          <cell r="AR2061" t="str">
            <v>201808</v>
          </cell>
        </row>
        <row r="2062">
          <cell r="D2062">
            <v>10122</v>
          </cell>
          <cell r="AQ2062">
            <v>600205702</v>
          </cell>
          <cell r="AR2062" t="str">
            <v>201905</v>
          </cell>
        </row>
        <row r="2063">
          <cell r="D2063">
            <v>10122</v>
          </cell>
          <cell r="AQ2063">
            <v>326850560</v>
          </cell>
          <cell r="AR2063" t="str">
            <v>201803</v>
          </cell>
        </row>
        <row r="2064">
          <cell r="D2064">
            <v>10122</v>
          </cell>
          <cell r="AQ2064">
            <v>201474453</v>
          </cell>
          <cell r="AR2064" t="str">
            <v>201710</v>
          </cell>
        </row>
        <row r="2065">
          <cell r="D2065">
            <v>10122</v>
          </cell>
          <cell r="AQ2065">
            <v>404343614</v>
          </cell>
          <cell r="AR2065" t="str">
            <v>201807</v>
          </cell>
        </row>
        <row r="2066">
          <cell r="D2066">
            <v>10122</v>
          </cell>
          <cell r="AQ2066">
            <v>509308132</v>
          </cell>
          <cell r="AR2066" t="str">
            <v>201904</v>
          </cell>
        </row>
        <row r="2067">
          <cell r="D2067">
            <v>10122</v>
          </cell>
          <cell r="AQ2067">
            <v>302005305</v>
          </cell>
          <cell r="AR2067" t="str">
            <v>201802</v>
          </cell>
        </row>
        <row r="2068">
          <cell r="D2068">
            <v>10122</v>
          </cell>
          <cell r="AQ2068">
            <v>282046553</v>
          </cell>
          <cell r="AR2068" t="str">
            <v>201801</v>
          </cell>
        </row>
        <row r="2069">
          <cell r="D2069">
            <v>10143</v>
          </cell>
          <cell r="AQ2069">
            <v>663740008</v>
          </cell>
          <cell r="AR2069" t="str">
            <v>201908</v>
          </cell>
        </row>
        <row r="2070">
          <cell r="D2070">
            <v>10143</v>
          </cell>
          <cell r="AQ2070">
            <v>51588591</v>
          </cell>
          <cell r="AR2070" t="str">
            <v>201907</v>
          </cell>
        </row>
      </sheetData>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 FINANCIEROS"/>
      <sheetName val="Indice"/>
      <sheetName val="Oferta de Juegos"/>
      <sheetName val="Posiciones de Juego"/>
      <sheetName val="Ingresos Brutos del Juego"/>
      <sheetName val="Visitas"/>
      <sheetName val="Resumen Industria"/>
      <sheetName val="Glosario"/>
      <sheetName val="Parametros"/>
      <sheetName val="UF"/>
      <sheetName val="Gráficos Comunicado"/>
    </sheetNames>
    <sheetDataSet>
      <sheetData sheetId="0"/>
      <sheetData sheetId="1"/>
      <sheetData sheetId="2">
        <row r="11">
          <cell r="D11">
            <v>2</v>
          </cell>
          <cell r="E11">
            <v>4</v>
          </cell>
          <cell r="F11">
            <v>0</v>
          </cell>
          <cell r="G11">
            <v>371</v>
          </cell>
          <cell r="H11">
            <v>0</v>
          </cell>
        </row>
        <row r="12">
          <cell r="D12">
            <v>6</v>
          </cell>
          <cell r="E12">
            <v>17</v>
          </cell>
          <cell r="F12">
            <v>1</v>
          </cell>
          <cell r="G12">
            <v>688</v>
          </cell>
          <cell r="H12">
            <v>0</v>
          </cell>
        </row>
        <row r="13">
          <cell r="D13">
            <v>6</v>
          </cell>
          <cell r="E13">
            <v>20</v>
          </cell>
          <cell r="F13">
            <v>1</v>
          </cell>
          <cell r="G13">
            <v>907</v>
          </cell>
          <cell r="H13">
            <v>0</v>
          </cell>
        </row>
        <row r="14">
          <cell r="D14">
            <v>16</v>
          </cell>
          <cell r="E14">
            <v>60</v>
          </cell>
          <cell r="F14">
            <v>3</v>
          </cell>
          <cell r="G14">
            <v>1500</v>
          </cell>
          <cell r="H14">
            <v>148</v>
          </cell>
        </row>
        <row r="15">
          <cell r="D15">
            <v>6</v>
          </cell>
          <cell r="E15">
            <v>27</v>
          </cell>
          <cell r="F15">
            <v>0</v>
          </cell>
          <cell r="G15">
            <v>454</v>
          </cell>
          <cell r="H15">
            <v>0</v>
          </cell>
        </row>
        <row r="16">
          <cell r="D16">
            <v>7</v>
          </cell>
          <cell r="E16">
            <v>36</v>
          </cell>
          <cell r="F16">
            <v>2</v>
          </cell>
          <cell r="G16">
            <v>457</v>
          </cell>
          <cell r="H16">
            <v>0</v>
          </cell>
        </row>
        <row r="17">
          <cell r="D17">
            <v>2</v>
          </cell>
          <cell r="E17">
            <v>5</v>
          </cell>
          <cell r="F17">
            <v>0</v>
          </cell>
          <cell r="G17">
            <v>125</v>
          </cell>
          <cell r="H17">
            <v>0</v>
          </cell>
        </row>
        <row r="18">
          <cell r="D18">
            <v>45</v>
          </cell>
          <cell r="E18">
            <v>169</v>
          </cell>
          <cell r="F18">
            <v>7</v>
          </cell>
          <cell r="G18">
            <v>4502</v>
          </cell>
          <cell r="H18">
            <v>148</v>
          </cell>
        </row>
      </sheetData>
      <sheetData sheetId="3">
        <row r="11">
          <cell r="D11">
            <v>14</v>
          </cell>
          <cell r="E11">
            <v>28</v>
          </cell>
          <cell r="F11">
            <v>0</v>
          </cell>
          <cell r="G11">
            <v>371</v>
          </cell>
          <cell r="H11">
            <v>0</v>
          </cell>
          <cell r="I11">
            <v>413</v>
          </cell>
        </row>
        <row r="12">
          <cell r="D12">
            <v>42</v>
          </cell>
          <cell r="E12">
            <v>135</v>
          </cell>
          <cell r="F12">
            <v>7</v>
          </cell>
          <cell r="G12">
            <v>688</v>
          </cell>
          <cell r="H12">
            <v>0</v>
          </cell>
          <cell r="I12">
            <v>872</v>
          </cell>
        </row>
        <row r="13">
          <cell r="D13">
            <v>42</v>
          </cell>
          <cell r="E13">
            <v>146</v>
          </cell>
          <cell r="F13">
            <v>7</v>
          </cell>
          <cell r="G13">
            <v>907</v>
          </cell>
          <cell r="H13">
            <v>0</v>
          </cell>
          <cell r="I13">
            <v>1102</v>
          </cell>
        </row>
        <row r="14">
          <cell r="D14">
            <v>112</v>
          </cell>
          <cell r="E14">
            <v>483</v>
          </cell>
          <cell r="F14">
            <v>24</v>
          </cell>
          <cell r="G14">
            <v>1500</v>
          </cell>
          <cell r="H14">
            <v>148</v>
          </cell>
          <cell r="I14">
            <v>2267</v>
          </cell>
        </row>
        <row r="15">
          <cell r="D15">
            <v>42</v>
          </cell>
          <cell r="E15">
            <v>209</v>
          </cell>
          <cell r="F15">
            <v>0</v>
          </cell>
          <cell r="G15">
            <v>454</v>
          </cell>
          <cell r="H15">
            <v>0</v>
          </cell>
          <cell r="I15">
            <v>705</v>
          </cell>
        </row>
        <row r="16">
          <cell r="D16">
            <v>49</v>
          </cell>
          <cell r="E16">
            <v>270</v>
          </cell>
          <cell r="F16">
            <v>14</v>
          </cell>
          <cell r="G16">
            <v>457</v>
          </cell>
          <cell r="H16">
            <v>0</v>
          </cell>
          <cell r="I16">
            <v>790</v>
          </cell>
        </row>
        <row r="17">
          <cell r="D17">
            <v>14</v>
          </cell>
          <cell r="E17">
            <v>35</v>
          </cell>
          <cell r="F17">
            <v>0</v>
          </cell>
          <cell r="G17">
            <v>125</v>
          </cell>
          <cell r="H17">
            <v>0</v>
          </cell>
          <cell r="I17">
            <v>174</v>
          </cell>
        </row>
        <row r="18">
          <cell r="D18">
            <v>315</v>
          </cell>
          <cell r="E18">
            <v>1306</v>
          </cell>
          <cell r="F18">
            <v>52</v>
          </cell>
          <cell r="G18">
            <v>4502</v>
          </cell>
          <cell r="H18">
            <v>148</v>
          </cell>
          <cell r="I18">
            <v>6323</v>
          </cell>
        </row>
        <row r="23">
          <cell r="D23">
            <v>20341.820276497696</v>
          </cell>
          <cell r="E23">
            <v>10511.797235023041</v>
          </cell>
          <cell r="F23">
            <v>0</v>
          </cell>
          <cell r="G23">
            <v>28657.397182853663</v>
          </cell>
          <cell r="H23">
            <v>0</v>
          </cell>
        </row>
        <row r="24">
          <cell r="D24">
            <v>27293.394777265745</v>
          </cell>
          <cell r="E24">
            <v>35077.514336917564</v>
          </cell>
          <cell r="F24">
            <v>4474.6543778801843</v>
          </cell>
          <cell r="G24">
            <v>74382.72064750563</v>
          </cell>
          <cell r="H24">
            <v>0</v>
          </cell>
        </row>
        <row r="25">
          <cell r="D25">
            <v>48300.691244239628</v>
          </cell>
          <cell r="E25">
            <v>39359.368979231112</v>
          </cell>
          <cell r="F25">
            <v>23417.05069124424</v>
          </cell>
          <cell r="G25">
            <v>71452.446882668854</v>
          </cell>
          <cell r="H25">
            <v>0</v>
          </cell>
        </row>
        <row r="26">
          <cell r="D26">
            <v>50938.848156682034</v>
          </cell>
          <cell r="E26">
            <v>62239.535510585716</v>
          </cell>
          <cell r="F26">
            <v>33777.03010752688</v>
          </cell>
          <cell r="G26">
            <v>80832.894636344106</v>
          </cell>
          <cell r="H26">
            <v>3861.5512859633827</v>
          </cell>
        </row>
        <row r="27">
          <cell r="D27">
            <v>20318.356374807987</v>
          </cell>
          <cell r="E27">
            <v>9501.7365334156511</v>
          </cell>
          <cell r="F27">
            <v>0</v>
          </cell>
          <cell r="G27">
            <v>45825.294159442943</v>
          </cell>
          <cell r="H27">
            <v>0</v>
          </cell>
        </row>
        <row r="28">
          <cell r="D28">
            <v>25272.547728768928</v>
          </cell>
          <cell r="E28">
            <v>15252.11215651135</v>
          </cell>
          <cell r="F28">
            <v>15235.023041474655</v>
          </cell>
          <cell r="G28">
            <v>81894.439539775514</v>
          </cell>
          <cell r="H28">
            <v>0</v>
          </cell>
        </row>
        <row r="29">
          <cell r="D29">
            <v>2895.1612903225805</v>
          </cell>
          <cell r="E29">
            <v>10851.612903225807</v>
          </cell>
          <cell r="F29">
            <v>0</v>
          </cell>
          <cell r="G29">
            <v>36992.691096774193</v>
          </cell>
          <cell r="H29">
            <v>0</v>
          </cell>
        </row>
        <row r="30">
          <cell r="D30">
            <v>27908.6885497978</v>
          </cell>
          <cell r="E30">
            <v>26113.382522130032</v>
          </cell>
          <cell r="F30">
            <v>19225.939554531491</v>
          </cell>
          <cell r="G30">
            <v>60005.412020766409</v>
          </cell>
          <cell r="H30">
            <v>3861.5512859633827</v>
          </cell>
        </row>
        <row r="35">
          <cell r="D35">
            <v>28.501919961465173</v>
          </cell>
          <cell r="E35">
            <v>14.728593575764384</v>
          </cell>
          <cell r="F35">
            <v>0</v>
          </cell>
          <cell r="G35">
            <v>40.153281747027691</v>
          </cell>
          <cell r="H35">
            <v>0</v>
          </cell>
        </row>
        <row r="36">
          <cell r="D36">
            <v>38.242111219371928</v>
          </cell>
          <cell r="E36">
            <v>49.148822105811348</v>
          </cell>
          <cell r="F36">
            <v>6.2696572479755979</v>
          </cell>
          <cell r="G36">
            <v>104.2212703481934</v>
          </cell>
          <cell r="H36">
            <v>0</v>
          </cell>
        </row>
        <row r="37">
          <cell r="D37">
            <v>67.676462441137204</v>
          </cell>
          <cell r="E37">
            <v>55.148338208254323</v>
          </cell>
          <cell r="F37">
            <v>32.81077580390113</v>
          </cell>
          <cell r="G37">
            <v>100.11552036243359</v>
          </cell>
          <cell r="H37">
            <v>0</v>
          </cell>
        </row>
        <row r="38">
          <cell r="D38">
            <v>71.372913208185551</v>
          </cell>
          <cell r="E38">
            <v>87.20685933947837</v>
          </cell>
          <cell r="F38">
            <v>47.326650003540529</v>
          </cell>
          <cell r="G38">
            <v>113.25892480922531</v>
          </cell>
          <cell r="H38">
            <v>5.410608499318176</v>
          </cell>
        </row>
        <row r="39">
          <cell r="D39">
            <v>28.469043540434335</v>
          </cell>
          <cell r="E39">
            <v>13.313348092217529</v>
          </cell>
          <cell r="F39">
            <v>0</v>
          </cell>
          <cell r="G39">
            <v>64.208062434416334</v>
          </cell>
          <cell r="H39">
            <v>0</v>
          </cell>
        </row>
        <row r="40">
          <cell r="D40">
            <v>35.410603515158925</v>
          </cell>
          <cell r="E40">
            <v>21.370480813382862</v>
          </cell>
          <cell r="F40">
            <v>21.346536417927215</v>
          </cell>
          <cell r="G40">
            <v>114.74630732769442</v>
          </cell>
          <cell r="H40">
            <v>0</v>
          </cell>
        </row>
        <row r="41">
          <cell r="D41">
            <v>4.0565521792385884</v>
          </cell>
          <cell r="E41">
            <v>15.204725939786753</v>
          </cell>
          <cell r="F41">
            <v>0</v>
          </cell>
          <cell r="G41">
            <v>51.832269996881308</v>
          </cell>
          <cell r="H41">
            <v>0</v>
          </cell>
        </row>
        <row r="42">
          <cell r="D42">
            <v>39.104229437855956</v>
          </cell>
          <cell r="E42">
            <v>36.588738296385081</v>
          </cell>
          <cell r="F42">
            <v>26.938404868336114</v>
          </cell>
          <cell r="G42">
            <v>84.076519575124593</v>
          </cell>
          <cell r="H42">
            <v>5.410608499318176</v>
          </cell>
        </row>
      </sheetData>
      <sheetData sheetId="4">
        <row r="10">
          <cell r="D10">
            <v>398810885</v>
          </cell>
          <cell r="E10">
            <v>391733215</v>
          </cell>
          <cell r="F10">
            <v>371170130</v>
          </cell>
          <cell r="G10">
            <v>378111510</v>
          </cell>
          <cell r="H10">
            <v>418373284</v>
          </cell>
          <cell r="I10">
            <v>356284695</v>
          </cell>
          <cell r="J10">
            <v>365368380</v>
          </cell>
          <cell r="K10">
            <v>347541315</v>
          </cell>
          <cell r="L10">
            <v>0</v>
          </cell>
          <cell r="M10">
            <v>0</v>
          </cell>
          <cell r="N10">
            <v>0</v>
          </cell>
          <cell r="O10">
            <v>0</v>
          </cell>
          <cell r="P10">
            <v>3027393414</v>
          </cell>
          <cell r="Q10">
            <v>4447029.516387715</v>
          </cell>
        </row>
        <row r="11">
          <cell r="D11">
            <v>1763469047</v>
          </cell>
          <cell r="E11">
            <v>1489102655</v>
          </cell>
          <cell r="F11">
            <v>1699981591.5</v>
          </cell>
          <cell r="G11">
            <v>1577129214.3599999</v>
          </cell>
          <cell r="H11">
            <v>1750202202.76</v>
          </cell>
          <cell r="I11">
            <v>1547681292.95</v>
          </cell>
          <cell r="J11">
            <v>1807339498.99</v>
          </cell>
          <cell r="K11">
            <v>1769741063.47</v>
          </cell>
          <cell r="L11">
            <v>0</v>
          </cell>
          <cell r="M11">
            <v>0</v>
          </cell>
          <cell r="N11">
            <v>0</v>
          </cell>
          <cell r="O11">
            <v>0</v>
          </cell>
          <cell r="P11">
            <v>13404646566.029999</v>
          </cell>
          <cell r="Q11">
            <v>19661179.911616255</v>
          </cell>
        </row>
        <row r="12">
          <cell r="D12">
            <v>2914027694</v>
          </cell>
          <cell r="E12">
            <v>3150452867</v>
          </cell>
          <cell r="F12">
            <v>2371166736</v>
          </cell>
          <cell r="G12">
            <v>2353997136</v>
          </cell>
          <cell r="H12">
            <v>2539139465</v>
          </cell>
          <cell r="I12">
            <v>2164847787</v>
          </cell>
          <cell r="J12">
            <v>2629857960</v>
          </cell>
          <cell r="K12">
            <v>2255137953</v>
          </cell>
          <cell r="L12">
            <v>0</v>
          </cell>
          <cell r="M12">
            <v>0</v>
          </cell>
          <cell r="N12">
            <v>0</v>
          </cell>
          <cell r="O12">
            <v>0</v>
          </cell>
          <cell r="P12">
            <v>20378627598</v>
          </cell>
          <cell r="Q12">
            <v>29971613.419141635</v>
          </cell>
        </row>
        <row r="13">
          <cell r="D13">
            <v>5640913333.1100006</v>
          </cell>
          <cell r="E13">
            <v>5767121724.6700001</v>
          </cell>
          <cell r="F13">
            <v>5214539931.5500002</v>
          </cell>
          <cell r="G13">
            <v>4532912573.6999998</v>
          </cell>
          <cell r="H13">
            <v>4185627812.2499995</v>
          </cell>
          <cell r="I13">
            <v>3915020358.1000004</v>
          </cell>
          <cell r="J13">
            <v>4461494678.999999</v>
          </cell>
          <cell r="K13">
            <v>4910348754.2900009</v>
          </cell>
          <cell r="L13">
            <v>0</v>
          </cell>
          <cell r="M13">
            <v>0</v>
          </cell>
          <cell r="N13">
            <v>0</v>
          </cell>
          <cell r="O13">
            <v>0</v>
          </cell>
          <cell r="P13">
            <v>38627979166.670006</v>
          </cell>
          <cell r="Q13">
            <v>56806630.939954385</v>
          </cell>
        </row>
        <row r="14">
          <cell r="D14">
            <v>1933089160</v>
          </cell>
          <cell r="E14">
            <v>2560289019</v>
          </cell>
          <cell r="F14">
            <v>939181641</v>
          </cell>
          <cell r="G14">
            <v>836763537</v>
          </cell>
          <cell r="H14">
            <v>849448437</v>
          </cell>
          <cell r="I14">
            <v>608527731</v>
          </cell>
          <cell r="J14">
            <v>1168678673</v>
          </cell>
          <cell r="K14">
            <v>732961441</v>
          </cell>
          <cell r="L14">
            <v>0</v>
          </cell>
          <cell r="M14">
            <v>0</v>
          </cell>
          <cell r="N14">
            <v>0</v>
          </cell>
          <cell r="O14">
            <v>0</v>
          </cell>
          <cell r="P14">
            <v>9628939639</v>
          </cell>
          <cell r="Q14">
            <v>14253452.137360726</v>
          </cell>
        </row>
        <row r="15">
          <cell r="D15">
            <v>1401659625.5699999</v>
          </cell>
          <cell r="E15">
            <v>1435796880.5899999</v>
          </cell>
          <cell r="F15">
            <v>1459286976.3900001</v>
          </cell>
          <cell r="G15">
            <v>1370614987.52</v>
          </cell>
          <cell r="H15">
            <v>1320579670.9499998</v>
          </cell>
          <cell r="I15">
            <v>1299354608.5500002</v>
          </cell>
          <cell r="J15">
            <v>1456638072.3400004</v>
          </cell>
          <cell r="K15">
            <v>1332859703.7099998</v>
          </cell>
          <cell r="L15">
            <v>0</v>
          </cell>
          <cell r="M15">
            <v>0</v>
          </cell>
          <cell r="N15">
            <v>0</v>
          </cell>
          <cell r="O15">
            <v>0</v>
          </cell>
          <cell r="P15">
            <v>11076790525.619999</v>
          </cell>
          <cell r="Q15">
            <v>16272849.591346014</v>
          </cell>
        </row>
        <row r="16">
          <cell r="D16">
            <v>159575489</v>
          </cell>
          <cell r="E16">
            <v>161183317</v>
          </cell>
          <cell r="F16">
            <v>200716953</v>
          </cell>
          <cell r="G16">
            <v>177367960</v>
          </cell>
          <cell r="H16">
            <v>175273453</v>
          </cell>
          <cell r="I16">
            <v>158871112</v>
          </cell>
          <cell r="J16">
            <v>165739104</v>
          </cell>
          <cell r="K16">
            <v>156377178</v>
          </cell>
          <cell r="L16">
            <v>0</v>
          </cell>
          <cell r="M16">
            <v>0</v>
          </cell>
          <cell r="N16">
            <v>0</v>
          </cell>
          <cell r="O16">
            <v>0</v>
          </cell>
          <cell r="P16">
            <v>1355104566</v>
          </cell>
          <cell r="Q16">
            <v>1991081.6049683164</v>
          </cell>
        </row>
      </sheetData>
      <sheetData sheetId="5">
        <row r="9">
          <cell r="C9" t="str">
            <v>Enero</v>
          </cell>
          <cell r="D9" t="str">
            <v>Febrero</v>
          </cell>
          <cell r="E9" t="str">
            <v>Marzo</v>
          </cell>
          <cell r="F9" t="str">
            <v>Abril</v>
          </cell>
          <cell r="G9" t="str">
            <v>Mayo</v>
          </cell>
          <cell r="H9" t="str">
            <v>Junio</v>
          </cell>
          <cell r="I9" t="str">
            <v>Julio</v>
          </cell>
          <cell r="J9" t="str">
            <v>Agosto</v>
          </cell>
          <cell r="K9" t="str">
            <v>Septiembre</v>
          </cell>
          <cell r="L9" t="str">
            <v>Octubre</v>
          </cell>
          <cell r="M9" t="str">
            <v>Noviembre</v>
          </cell>
          <cell r="N9" t="str">
            <v>Diciembre</v>
          </cell>
        </row>
        <row r="10">
          <cell r="C10">
            <v>5669</v>
          </cell>
          <cell r="D10">
            <v>6898</v>
          </cell>
          <cell r="E10">
            <v>9883</v>
          </cell>
          <cell r="F10">
            <v>8127</v>
          </cell>
          <cell r="G10">
            <v>8135</v>
          </cell>
          <cell r="H10">
            <v>7659</v>
          </cell>
          <cell r="I10">
            <v>8521</v>
          </cell>
          <cell r="J10">
            <v>9885</v>
          </cell>
          <cell r="K10">
            <v>0</v>
          </cell>
          <cell r="L10">
            <v>0</v>
          </cell>
          <cell r="M10">
            <v>0</v>
          </cell>
          <cell r="N10">
            <v>0</v>
          </cell>
          <cell r="O10">
            <v>64777</v>
          </cell>
        </row>
        <row r="11">
          <cell r="C11">
            <v>46281</v>
          </cell>
          <cell r="D11">
            <v>40510</v>
          </cell>
          <cell r="E11">
            <v>38754</v>
          </cell>
          <cell r="F11">
            <v>35196</v>
          </cell>
          <cell r="G11">
            <v>37585</v>
          </cell>
          <cell r="H11">
            <v>35310</v>
          </cell>
          <cell r="I11">
            <v>38484</v>
          </cell>
          <cell r="J11">
            <v>37248</v>
          </cell>
          <cell r="K11">
            <v>0</v>
          </cell>
          <cell r="L11">
            <v>0</v>
          </cell>
          <cell r="M11">
            <v>0</v>
          </cell>
          <cell r="N11">
            <v>0</v>
          </cell>
          <cell r="O11">
            <v>309368</v>
          </cell>
        </row>
        <row r="12">
          <cell r="C12">
            <v>32300</v>
          </cell>
          <cell r="D12">
            <v>39632</v>
          </cell>
          <cell r="E12">
            <v>25217</v>
          </cell>
          <cell r="F12">
            <v>24095</v>
          </cell>
          <cell r="G12">
            <v>23915</v>
          </cell>
          <cell r="H12">
            <v>21982</v>
          </cell>
          <cell r="I12">
            <v>25099</v>
          </cell>
          <cell r="J12">
            <v>26724</v>
          </cell>
          <cell r="K12">
            <v>0</v>
          </cell>
          <cell r="L12">
            <v>0</v>
          </cell>
          <cell r="M12">
            <v>0</v>
          </cell>
          <cell r="N12">
            <v>0</v>
          </cell>
          <cell r="O12">
            <v>218964</v>
          </cell>
        </row>
        <row r="13">
          <cell r="C13">
            <v>164836</v>
          </cell>
          <cell r="D13">
            <v>182881</v>
          </cell>
          <cell r="E13">
            <v>100987</v>
          </cell>
          <cell r="F13">
            <v>118101</v>
          </cell>
          <cell r="G13">
            <v>103220</v>
          </cell>
          <cell r="H13">
            <v>77091</v>
          </cell>
          <cell r="I13">
            <v>82817</v>
          </cell>
          <cell r="J13">
            <v>82385</v>
          </cell>
          <cell r="K13">
            <v>0</v>
          </cell>
          <cell r="L13">
            <v>0</v>
          </cell>
          <cell r="M13">
            <v>0</v>
          </cell>
          <cell r="N13">
            <v>0</v>
          </cell>
          <cell r="O13">
            <v>912318</v>
          </cell>
        </row>
        <row r="14">
          <cell r="C14">
            <v>30569</v>
          </cell>
          <cell r="D14">
            <v>49853</v>
          </cell>
          <cell r="E14">
            <v>14278</v>
          </cell>
          <cell r="F14">
            <v>10067</v>
          </cell>
          <cell r="G14">
            <v>9836</v>
          </cell>
          <cell r="H14">
            <v>8044</v>
          </cell>
          <cell r="I14">
            <v>16285</v>
          </cell>
          <cell r="J14">
            <v>12622</v>
          </cell>
          <cell r="K14">
            <v>0</v>
          </cell>
          <cell r="L14">
            <v>0</v>
          </cell>
          <cell r="M14">
            <v>0</v>
          </cell>
          <cell r="N14">
            <v>0</v>
          </cell>
          <cell r="O14">
            <v>151554</v>
          </cell>
        </row>
        <row r="15">
          <cell r="C15">
            <v>0</v>
          </cell>
          <cell r="D15">
            <v>0</v>
          </cell>
          <cell r="E15">
            <v>0</v>
          </cell>
          <cell r="F15">
            <v>0</v>
          </cell>
          <cell r="G15">
            <v>0</v>
          </cell>
          <cell r="H15">
            <v>0</v>
          </cell>
          <cell r="I15">
            <v>0</v>
          </cell>
          <cell r="J15">
            <v>0</v>
          </cell>
          <cell r="K15">
            <v>0</v>
          </cell>
          <cell r="L15">
            <v>0</v>
          </cell>
          <cell r="M15">
            <v>0</v>
          </cell>
          <cell r="N15">
            <v>0</v>
          </cell>
          <cell r="O15">
            <v>0</v>
          </cell>
        </row>
        <row r="16">
          <cell r="C16">
            <v>5833</v>
          </cell>
          <cell r="D16">
            <v>5611</v>
          </cell>
          <cell r="E16">
            <v>6046</v>
          </cell>
          <cell r="F16">
            <v>5028</v>
          </cell>
          <cell r="G16">
            <v>5168</v>
          </cell>
          <cell r="H16">
            <v>4532</v>
          </cell>
          <cell r="I16">
            <v>4898</v>
          </cell>
          <cell r="J16">
            <v>4478</v>
          </cell>
          <cell r="K16">
            <v>0</v>
          </cell>
          <cell r="L16">
            <v>0</v>
          </cell>
          <cell r="M16">
            <v>0</v>
          </cell>
          <cell r="N16">
            <v>0</v>
          </cell>
          <cell r="O16">
            <v>41594</v>
          </cell>
        </row>
        <row r="17">
          <cell r="C17">
            <v>285488</v>
          </cell>
          <cell r="D17">
            <v>325385</v>
          </cell>
          <cell r="E17">
            <v>195165</v>
          </cell>
          <cell r="F17">
            <v>200614</v>
          </cell>
          <cell r="G17">
            <v>187859</v>
          </cell>
          <cell r="H17">
            <v>154618</v>
          </cell>
          <cell r="I17">
            <v>176104</v>
          </cell>
          <cell r="J17">
            <v>173342</v>
          </cell>
          <cell r="K17">
            <v>0</v>
          </cell>
          <cell r="L17">
            <v>0</v>
          </cell>
          <cell r="M17">
            <v>0</v>
          </cell>
          <cell r="N17">
            <v>0</v>
          </cell>
        </row>
      </sheetData>
      <sheetData sheetId="6">
        <row r="16">
          <cell r="C16">
            <v>593309010</v>
          </cell>
          <cell r="D16">
            <v>654903342.29999995</v>
          </cell>
          <cell r="E16">
            <v>453121889.60000002</v>
          </cell>
          <cell r="F16">
            <v>400672599.80000001</v>
          </cell>
          <cell r="G16">
            <v>423534141.60000002</v>
          </cell>
          <cell r="H16">
            <v>364156010.80000001</v>
          </cell>
          <cell r="I16">
            <v>422327019.80000001</v>
          </cell>
          <cell r="J16">
            <v>350211530.80000001</v>
          </cell>
          <cell r="K16">
            <v>0</v>
          </cell>
          <cell r="L16">
            <v>0</v>
          </cell>
          <cell r="M16">
            <v>0</v>
          </cell>
          <cell r="N16">
            <v>0</v>
          </cell>
          <cell r="O16">
            <v>3662235544.7000008</v>
          </cell>
          <cell r="P16">
            <v>5397424.3836998614</v>
          </cell>
        </row>
        <row r="17">
          <cell r="C17">
            <v>2131581049.8999999</v>
          </cell>
          <cell r="D17">
            <v>2069257861.3</v>
          </cell>
          <cell r="E17">
            <v>1323714565.3</v>
          </cell>
          <cell r="F17">
            <v>1213752323.7</v>
          </cell>
          <cell r="G17">
            <v>987807988.89999998</v>
          </cell>
          <cell r="H17">
            <v>972833020.10000002</v>
          </cell>
          <cell r="I17">
            <v>1242931980.25</v>
          </cell>
          <cell r="J17">
            <v>1459867585.4499998</v>
          </cell>
          <cell r="K17">
            <v>0</v>
          </cell>
          <cell r="L17">
            <v>0</v>
          </cell>
          <cell r="M17">
            <v>0</v>
          </cell>
          <cell r="N17">
            <v>0</v>
          </cell>
          <cell r="O17">
            <v>11401746374.899998</v>
          </cell>
          <cell r="P17">
            <v>16792042.186482683</v>
          </cell>
        </row>
        <row r="18">
          <cell r="C18">
            <v>57822300</v>
          </cell>
          <cell r="D18">
            <v>69136571.799999997</v>
          </cell>
          <cell r="E18">
            <v>44378262</v>
          </cell>
          <cell r="F18">
            <v>42694301</v>
          </cell>
          <cell r="G18">
            <v>52859710.199999996</v>
          </cell>
          <cell r="H18">
            <v>36204051.399999999</v>
          </cell>
          <cell r="I18">
            <v>56188901</v>
          </cell>
          <cell r="J18">
            <v>44899661.399999999</v>
          </cell>
          <cell r="K18">
            <v>0</v>
          </cell>
          <cell r="L18">
            <v>0</v>
          </cell>
          <cell r="M18">
            <v>0</v>
          </cell>
          <cell r="N18">
            <v>0</v>
          </cell>
          <cell r="O18">
            <v>404183758.79999995</v>
          </cell>
          <cell r="P18">
            <v>594668.26736091683</v>
          </cell>
        </row>
        <row r="19">
          <cell r="C19">
            <v>11401349760.780001</v>
          </cell>
          <cell r="D19">
            <v>12122438792.26</v>
          </cell>
          <cell r="E19">
            <v>10410605105.74</v>
          </cell>
          <cell r="F19">
            <v>9546948653.8800011</v>
          </cell>
          <cell r="G19">
            <v>9754347321.0600014</v>
          </cell>
          <cell r="H19">
            <v>8661706881.7999992</v>
          </cell>
          <cell r="I19">
            <v>10311835657.879999</v>
          </cell>
          <cell r="J19">
            <v>9631410748.5200005</v>
          </cell>
          <cell r="K19">
            <v>0</v>
          </cell>
          <cell r="L19">
            <v>0</v>
          </cell>
          <cell r="M19">
            <v>0</v>
          </cell>
          <cell r="N19">
            <v>0</v>
          </cell>
          <cell r="O19">
            <v>81840642921.920013</v>
          </cell>
          <cell r="P19">
            <v>120338212.74411148</v>
          </cell>
        </row>
        <row r="20">
          <cell r="C20">
            <v>27483113</v>
          </cell>
          <cell r="D20">
            <v>39943110.600000001</v>
          </cell>
          <cell r="E20">
            <v>24224136.800000001</v>
          </cell>
          <cell r="F20">
            <v>22829040.199999999</v>
          </cell>
          <cell r="G20">
            <v>20095163.199999999</v>
          </cell>
          <cell r="H20">
            <v>15687620.5</v>
          </cell>
          <cell r="I20">
            <v>21832808.399999999</v>
          </cell>
          <cell r="J20">
            <v>18577882.300000001</v>
          </cell>
          <cell r="K20">
            <v>0</v>
          </cell>
          <cell r="L20">
            <v>0</v>
          </cell>
          <cell r="M20">
            <v>0</v>
          </cell>
          <cell r="N20">
            <v>0</v>
          </cell>
          <cell r="O20">
            <v>190672875</v>
          </cell>
          <cell r="P20">
            <v>281489.53912010358</v>
          </cell>
        </row>
        <row r="21">
          <cell r="C21">
            <v>14211545233.68</v>
          </cell>
          <cell r="D21">
            <v>14955679678.26</v>
          </cell>
          <cell r="E21">
            <v>12256043959.439999</v>
          </cell>
          <cell r="F21">
            <v>11226896918.580002</v>
          </cell>
          <cell r="G21">
            <v>11238644324.960003</v>
          </cell>
          <cell r="H21">
            <v>10050587584.599998</v>
          </cell>
          <cell r="I21">
            <v>12055116367.329998</v>
          </cell>
          <cell r="J21">
            <v>11504967408.469999</v>
          </cell>
          <cell r="K21">
            <v>0</v>
          </cell>
          <cell r="L21">
            <v>0</v>
          </cell>
          <cell r="M21">
            <v>0</v>
          </cell>
          <cell r="N21">
            <v>0</v>
          </cell>
          <cell r="O21">
            <v>97499481475.320007</v>
          </cell>
          <cell r="P21">
            <v>143403837.12077504</v>
          </cell>
        </row>
        <row r="27">
          <cell r="C27">
            <v>4.1748381350812894E-2</v>
          </cell>
          <cell r="D27">
            <v>4.3789607452744926E-2</v>
          </cell>
          <cell r="E27">
            <v>3.6971300943400336E-2</v>
          </cell>
          <cell r="F27">
            <v>3.5688632638721851E-2</v>
          </cell>
          <cell r="G27">
            <v>3.7685518764871785E-2</v>
          </cell>
          <cell r="H27">
            <v>3.6232310572366699E-2</v>
          </cell>
          <cell r="I27">
            <v>3.503301062646965E-2</v>
          </cell>
          <cell r="J27">
            <v>3.0440028064935933E-2</v>
          </cell>
          <cell r="K27">
            <v>0</v>
          </cell>
          <cell r="L27">
            <v>0</v>
          </cell>
          <cell r="M27">
            <v>0</v>
          </cell>
          <cell r="N27">
            <v>0</v>
          </cell>
          <cell r="O27">
            <v>3.7561589962168365E-2</v>
          </cell>
        </row>
        <row r="28">
          <cell r="C28">
            <v>0.14998939347203125</v>
          </cell>
          <cell r="D28">
            <v>0.13835933276291895</v>
          </cell>
          <cell r="E28">
            <v>0.10800504385270522</v>
          </cell>
          <cell r="F28">
            <v>0.10811111320451294</v>
          </cell>
          <cell r="G28">
            <v>8.7893874059718088E-2</v>
          </cell>
          <cell r="H28">
            <v>9.6793646332740027E-2</v>
          </cell>
          <cell r="I28">
            <v>0.10310410471178953</v>
          </cell>
          <cell r="J28">
            <v>0.12689019739206214</v>
          </cell>
          <cell r="K28">
            <v>0</v>
          </cell>
          <cell r="L28">
            <v>0</v>
          </cell>
          <cell r="M28">
            <v>0</v>
          </cell>
          <cell r="N28">
            <v>0</v>
          </cell>
          <cell r="O28">
            <v>0.116941610379601</v>
          </cell>
        </row>
        <row r="29">
          <cell r="C29">
            <v>4.0686849353275597E-3</v>
          </cell>
          <cell r="D29">
            <v>4.6227636113722655E-3</v>
          </cell>
          <cell r="E29">
            <v>3.6209287553850881E-3</v>
          </cell>
          <cell r="F29">
            <v>3.8028585556301744E-3</v>
          </cell>
          <cell r="G29">
            <v>4.7033884756547909E-3</v>
          </cell>
          <cell r="H29">
            <v>3.6021825684573522E-3</v>
          </cell>
          <cell r="I29">
            <v>4.6610002996134393E-3</v>
          </cell>
          <cell r="J29">
            <v>3.9026326460468459E-3</v>
          </cell>
          <cell r="K29">
            <v>0</v>
          </cell>
          <cell r="L29">
            <v>0</v>
          </cell>
          <cell r="M29">
            <v>0</v>
          </cell>
          <cell r="N29">
            <v>0</v>
          </cell>
          <cell r="O29">
            <v>4.1454964958178861E-3</v>
          </cell>
        </row>
        <row r="30">
          <cell r="C30">
            <v>0.80225968206186993</v>
          </cell>
          <cell r="D30">
            <v>0.81055753085441651</v>
          </cell>
          <cell r="E30">
            <v>0.84942622107041466</v>
          </cell>
          <cell r="F30">
            <v>0.85036397172937761</v>
          </cell>
          <cell r="G30">
            <v>0.86792917713362339</v>
          </cell>
          <cell r="H30">
            <v>0.86181099452054821</v>
          </cell>
          <cell r="I30">
            <v>0.85539080201876927</v>
          </cell>
          <cell r="J30">
            <v>0.83715237136867682</v>
          </cell>
          <cell r="K30">
            <v>0</v>
          </cell>
          <cell r="L30">
            <v>0</v>
          </cell>
          <cell r="M30">
            <v>0</v>
          </cell>
          <cell r="N30">
            <v>0</v>
          </cell>
          <cell r="O30">
            <v>0.83939567353121047</v>
          </cell>
        </row>
        <row r="31">
          <cell r="C31">
            <v>1.933858179958338E-3</v>
          </cell>
          <cell r="D31">
            <v>2.6707653185473368E-3</v>
          </cell>
          <cell r="E31">
            <v>1.9765053780948453E-3</v>
          </cell>
          <cell r="F31">
            <v>2.0334238717573845E-3</v>
          </cell>
          <cell r="G31">
            <v>1.7880415661318222E-3</v>
          </cell>
          <cell r="H31">
            <v>1.5608660058877889E-3</v>
          </cell>
          <cell r="I31">
            <v>1.8110823433582161E-3</v>
          </cell>
          <cell r="J31">
            <v>1.614770528278324E-3</v>
          </cell>
          <cell r="K31">
            <v>0</v>
          </cell>
          <cell r="L31">
            <v>0</v>
          </cell>
          <cell r="M31">
            <v>0</v>
          </cell>
          <cell r="N31">
            <v>0</v>
          </cell>
          <cell r="O31">
            <v>1.9556296312023456E-3</v>
          </cell>
        </row>
        <row r="32">
          <cell r="C32">
            <v>1</v>
          </cell>
          <cell r="D32">
            <v>1</v>
          </cell>
          <cell r="E32">
            <v>1.0000000000000002</v>
          </cell>
          <cell r="F32">
            <v>1</v>
          </cell>
          <cell r="G32">
            <v>0.99999999999999978</v>
          </cell>
          <cell r="H32">
            <v>1.0000000000000002</v>
          </cell>
          <cell r="I32">
            <v>1</v>
          </cell>
          <cell r="J32">
            <v>1</v>
          </cell>
          <cell r="K32">
            <v>0</v>
          </cell>
          <cell r="L32">
            <v>0</v>
          </cell>
          <cell r="M32">
            <v>0</v>
          </cell>
          <cell r="N32">
            <v>0</v>
          </cell>
          <cell r="O32">
            <v>1.0000000000000002</v>
          </cell>
        </row>
      </sheetData>
      <sheetData sheetId="7"/>
      <sheetData sheetId="8">
        <row r="50">
          <cell r="B50">
            <v>201501</v>
          </cell>
          <cell r="C50">
            <v>201502</v>
          </cell>
          <cell r="D50">
            <v>201503</v>
          </cell>
          <cell r="E50">
            <v>201504</v>
          </cell>
          <cell r="F50">
            <v>201505</v>
          </cell>
          <cell r="G50">
            <v>201506</v>
          </cell>
          <cell r="H50">
            <v>201507</v>
          </cell>
          <cell r="I50">
            <v>201508</v>
          </cell>
          <cell r="J50">
            <v>201509</v>
          </cell>
          <cell r="K50">
            <v>201510</v>
          </cell>
          <cell r="L50">
            <v>201511</v>
          </cell>
          <cell r="M50">
            <v>201512</v>
          </cell>
          <cell r="N50">
            <v>201601</v>
          </cell>
          <cell r="O50">
            <v>201602</v>
          </cell>
          <cell r="P50">
            <v>201603</v>
          </cell>
          <cell r="Q50">
            <v>201604</v>
          </cell>
          <cell r="R50">
            <v>201605</v>
          </cell>
          <cell r="S50">
            <v>201606</v>
          </cell>
          <cell r="T50">
            <v>201607</v>
          </cell>
          <cell r="U50">
            <v>201608</v>
          </cell>
          <cell r="V50">
            <v>201609</v>
          </cell>
          <cell r="W50">
            <v>201610</v>
          </cell>
          <cell r="X50">
            <v>201611</v>
          </cell>
          <cell r="Y50">
            <v>201612</v>
          </cell>
          <cell r="Z50">
            <v>201701</v>
          </cell>
          <cell r="AA50">
            <v>201702</v>
          </cell>
          <cell r="AB50">
            <v>201703</v>
          </cell>
          <cell r="AC50">
            <v>201704</v>
          </cell>
          <cell r="AD50">
            <v>201705</v>
          </cell>
          <cell r="AE50">
            <v>201706</v>
          </cell>
          <cell r="AF50">
            <v>201707</v>
          </cell>
          <cell r="AG50">
            <v>201708</v>
          </cell>
          <cell r="AH50">
            <v>201709</v>
          </cell>
          <cell r="AI50">
            <v>201710</v>
          </cell>
          <cell r="AJ50">
            <v>201711</v>
          </cell>
          <cell r="AK50">
            <v>201712</v>
          </cell>
          <cell r="AL50">
            <v>201801</v>
          </cell>
          <cell r="AM50">
            <v>201802</v>
          </cell>
          <cell r="AN50">
            <v>201803</v>
          </cell>
          <cell r="AO50">
            <v>201804</v>
          </cell>
          <cell r="AP50">
            <v>201805</v>
          </cell>
          <cell r="AQ50">
            <v>201806</v>
          </cell>
          <cell r="AR50">
            <v>201807</v>
          </cell>
          <cell r="AS50">
            <v>201808</v>
          </cell>
          <cell r="AT50">
            <v>201809</v>
          </cell>
          <cell r="AU50">
            <v>201810</v>
          </cell>
          <cell r="AV50">
            <v>201811</v>
          </cell>
          <cell r="AW50">
            <v>201812</v>
          </cell>
          <cell r="AX50">
            <v>201901</v>
          </cell>
          <cell r="AY50">
            <v>201902</v>
          </cell>
          <cell r="AZ50">
            <v>201903</v>
          </cell>
          <cell r="BA50">
            <v>201904</v>
          </cell>
          <cell r="BB50">
            <v>201905</v>
          </cell>
          <cell r="BC50">
            <v>201906</v>
          </cell>
          <cell r="BD50">
            <v>201907</v>
          </cell>
          <cell r="BE50">
            <v>201908</v>
          </cell>
          <cell r="BF50">
            <v>201909</v>
          </cell>
          <cell r="BG50">
            <v>201910</v>
          </cell>
          <cell r="BH50">
            <v>201911</v>
          </cell>
          <cell r="BI50">
            <v>201912</v>
          </cell>
        </row>
        <row r="51">
          <cell r="F51">
            <v>2015</v>
          </cell>
          <cell r="R51">
            <v>2016</v>
          </cell>
          <cell r="AD51">
            <v>2017</v>
          </cell>
          <cell r="AP51">
            <v>2018</v>
          </cell>
          <cell r="BB51">
            <v>2019</v>
          </cell>
        </row>
        <row r="52">
          <cell r="B52" t="str">
            <v>Enero</v>
          </cell>
          <cell r="C52" t="str">
            <v>Febrero</v>
          </cell>
          <cell r="D52" t="str">
            <v>Marzo</v>
          </cell>
          <cell r="E52" t="str">
            <v>Abril</v>
          </cell>
          <cell r="F52" t="str">
            <v>Mayo</v>
          </cell>
          <cell r="G52" t="str">
            <v>Junio</v>
          </cell>
          <cell r="H52" t="str">
            <v>Julio</v>
          </cell>
          <cell r="I52" t="str">
            <v>Agosto</v>
          </cell>
          <cell r="J52" t="str">
            <v>Septiembre</v>
          </cell>
          <cell r="K52" t="str">
            <v>Octubre</v>
          </cell>
          <cell r="L52" t="str">
            <v>Noviembre</v>
          </cell>
          <cell r="M52" t="str">
            <v>Diciembre</v>
          </cell>
          <cell r="N52" t="str">
            <v>Enero</v>
          </cell>
          <cell r="O52" t="str">
            <v>Febrero</v>
          </cell>
          <cell r="P52" t="str">
            <v>Marzo</v>
          </cell>
          <cell r="Q52" t="str">
            <v>Abril</v>
          </cell>
          <cell r="R52" t="str">
            <v>Mayo</v>
          </cell>
          <cell r="S52" t="str">
            <v>Junio</v>
          </cell>
          <cell r="T52" t="str">
            <v>Julio</v>
          </cell>
          <cell r="U52" t="str">
            <v>Agosto</v>
          </cell>
          <cell r="V52" t="str">
            <v>Septiembre</v>
          </cell>
          <cell r="W52" t="str">
            <v>Octubre</v>
          </cell>
          <cell r="X52" t="str">
            <v>Noviembre</v>
          </cell>
          <cell r="Y52" t="str">
            <v>Diciembre</v>
          </cell>
          <cell r="Z52" t="str">
            <v>Enero</v>
          </cell>
          <cell r="AA52" t="str">
            <v>Febrero</v>
          </cell>
          <cell r="AB52" t="str">
            <v>Marzo</v>
          </cell>
          <cell r="AC52" t="str">
            <v>Abril</v>
          </cell>
          <cell r="AD52" t="str">
            <v>Mayo</v>
          </cell>
          <cell r="AE52" t="str">
            <v>Junio</v>
          </cell>
          <cell r="AF52" t="str">
            <v>Julio</v>
          </cell>
          <cell r="AG52" t="str">
            <v>Agosto</v>
          </cell>
          <cell r="AH52" t="str">
            <v>Septiembre</v>
          </cell>
          <cell r="AI52" t="str">
            <v>Octubre</v>
          </cell>
          <cell r="AJ52" t="str">
            <v>Noviembre</v>
          </cell>
          <cell r="AK52" t="str">
            <v>Diciembre</v>
          </cell>
          <cell r="AL52" t="str">
            <v>Enero</v>
          </cell>
          <cell r="AM52" t="str">
            <v>Febrero</v>
          </cell>
          <cell r="AN52" t="str">
            <v>Marzo</v>
          </cell>
          <cell r="AO52" t="str">
            <v>Abril</v>
          </cell>
          <cell r="AP52" t="str">
            <v>Mayo</v>
          </cell>
          <cell r="AQ52" t="str">
            <v>Junio</v>
          </cell>
          <cell r="AR52" t="str">
            <v>Julio</v>
          </cell>
          <cell r="AS52" t="str">
            <v>Agosto</v>
          </cell>
          <cell r="AT52" t="str">
            <v>Septiembre</v>
          </cell>
          <cell r="AU52" t="str">
            <v>Octubre</v>
          </cell>
          <cell r="AV52" t="str">
            <v>Noviembre</v>
          </cell>
          <cell r="AW52" t="str">
            <v>Diciembre</v>
          </cell>
          <cell r="AX52" t="str">
            <v>Enero</v>
          </cell>
          <cell r="AY52" t="str">
            <v>Febrero</v>
          </cell>
          <cell r="AZ52" t="str">
            <v>Marzo</v>
          </cell>
          <cell r="BA52" t="str">
            <v>Abril</v>
          </cell>
          <cell r="BB52" t="str">
            <v>Mayo</v>
          </cell>
          <cell r="BC52" t="str">
            <v>Junio</v>
          </cell>
          <cell r="BD52" t="str">
            <v>Julio</v>
          </cell>
          <cell r="BE52" t="str">
            <v>Agosto</v>
          </cell>
          <cell r="BF52" t="str">
            <v>Septiembre</v>
          </cell>
          <cell r="BG52" t="str">
            <v>Octubre</v>
          </cell>
          <cell r="BH52" t="str">
            <v>Noviembre</v>
          </cell>
          <cell r="BI52" t="str">
            <v>Diciembre</v>
          </cell>
        </row>
        <row r="53">
          <cell r="B53">
            <v>463104845</v>
          </cell>
          <cell r="C53">
            <v>413288400</v>
          </cell>
          <cell r="D53">
            <v>407676315</v>
          </cell>
          <cell r="E53">
            <v>399683380</v>
          </cell>
          <cell r="F53">
            <v>464405930</v>
          </cell>
          <cell r="G53">
            <v>429348155</v>
          </cell>
          <cell r="H53">
            <v>474061490</v>
          </cell>
          <cell r="I53">
            <v>482419650</v>
          </cell>
          <cell r="J53">
            <v>487809580</v>
          </cell>
          <cell r="K53">
            <v>506416460</v>
          </cell>
          <cell r="L53">
            <v>483391005</v>
          </cell>
          <cell r="M53">
            <v>557328525</v>
          </cell>
          <cell r="N53">
            <v>627200335</v>
          </cell>
          <cell r="O53">
            <v>561831375</v>
          </cell>
          <cell r="P53">
            <v>540937535</v>
          </cell>
          <cell r="Q53">
            <v>532756588</v>
          </cell>
          <cell r="R53">
            <v>534299115</v>
          </cell>
          <cell r="S53">
            <v>576508320</v>
          </cell>
          <cell r="T53">
            <v>624346970</v>
          </cell>
          <cell r="U53">
            <v>613865986</v>
          </cell>
          <cell r="V53">
            <v>581622678</v>
          </cell>
          <cell r="W53">
            <v>615512823</v>
          </cell>
          <cell r="X53">
            <v>506197910</v>
          </cell>
          <cell r="Y53">
            <v>614981490</v>
          </cell>
          <cell r="Z53">
            <v>573512557</v>
          </cell>
          <cell r="AA53">
            <v>494270620</v>
          </cell>
          <cell r="AB53">
            <v>574029387</v>
          </cell>
          <cell r="AC53">
            <v>572198435</v>
          </cell>
          <cell r="AD53">
            <v>581501545</v>
          </cell>
          <cell r="AE53">
            <v>600854658</v>
          </cell>
          <cell r="AF53">
            <v>599417709</v>
          </cell>
          <cell r="AG53">
            <v>592336875</v>
          </cell>
          <cell r="AH53">
            <v>622269795</v>
          </cell>
          <cell r="AI53">
            <v>430160557</v>
          </cell>
          <cell r="AJ53">
            <v>452295275</v>
          </cell>
          <cell r="AK53">
            <v>467193985</v>
          </cell>
          <cell r="AL53">
            <v>468501727</v>
          </cell>
          <cell r="AM53">
            <v>397529270</v>
          </cell>
          <cell r="AN53">
            <v>477492548</v>
          </cell>
          <cell r="AO53">
            <v>425309910</v>
          </cell>
          <cell r="AP53">
            <v>453522885</v>
          </cell>
          <cell r="AQ53">
            <v>411456710</v>
          </cell>
          <cell r="AR53">
            <v>411998525</v>
          </cell>
          <cell r="AS53">
            <v>436674010</v>
          </cell>
          <cell r="AT53">
            <v>449768120</v>
          </cell>
          <cell r="AU53">
            <v>400390995</v>
          </cell>
          <cell r="AV53">
            <v>418547270</v>
          </cell>
          <cell r="AW53">
            <v>407076605</v>
          </cell>
          <cell r="AX53">
            <v>398810885</v>
          </cell>
          <cell r="AY53">
            <v>391733215</v>
          </cell>
          <cell r="AZ53">
            <v>371170130</v>
          </cell>
          <cell r="BA53">
            <v>378111510</v>
          </cell>
          <cell r="BB53">
            <v>418373284</v>
          </cell>
          <cell r="BC53">
            <v>356284695</v>
          </cell>
          <cell r="BD53">
            <v>365368380</v>
          </cell>
          <cell r="BE53">
            <v>347541315</v>
          </cell>
          <cell r="BF53">
            <v>0</v>
          </cell>
          <cell r="BG53">
            <v>0</v>
          </cell>
          <cell r="BH53">
            <v>0</v>
          </cell>
          <cell r="BI53">
            <v>0</v>
          </cell>
        </row>
        <row r="54">
          <cell r="B54">
            <v>1996954936</v>
          </cell>
          <cell r="C54">
            <v>2007722274</v>
          </cell>
          <cell r="D54">
            <v>2061822575</v>
          </cell>
          <cell r="E54">
            <v>1963769734</v>
          </cell>
          <cell r="F54">
            <v>1932292332</v>
          </cell>
          <cell r="G54">
            <v>1838288098</v>
          </cell>
          <cell r="H54">
            <v>1973245566</v>
          </cell>
          <cell r="I54">
            <v>1820221763</v>
          </cell>
          <cell r="J54">
            <v>1810463727</v>
          </cell>
          <cell r="K54">
            <v>1933713082</v>
          </cell>
          <cell r="L54">
            <v>1786963322</v>
          </cell>
          <cell r="M54">
            <v>1806183350</v>
          </cell>
          <cell r="N54">
            <v>1936244514</v>
          </cell>
          <cell r="O54">
            <v>1878844980</v>
          </cell>
          <cell r="P54">
            <v>1791903977</v>
          </cell>
          <cell r="Q54">
            <v>1805202074</v>
          </cell>
          <cell r="R54">
            <v>1806434265</v>
          </cell>
          <cell r="S54">
            <v>1720808938</v>
          </cell>
          <cell r="T54">
            <v>1903654690.3599999</v>
          </cell>
          <cell r="U54">
            <v>1717937988</v>
          </cell>
          <cell r="V54">
            <v>1749225225</v>
          </cell>
          <cell r="W54">
            <v>1830317826</v>
          </cell>
          <cell r="X54">
            <v>1631568473</v>
          </cell>
          <cell r="Y54">
            <v>1822003797</v>
          </cell>
          <cell r="Z54">
            <v>1896062606</v>
          </cell>
          <cell r="AA54">
            <v>1692116933</v>
          </cell>
          <cell r="AB54">
            <v>1674703097</v>
          </cell>
          <cell r="AC54">
            <v>1672296074.7</v>
          </cell>
          <cell r="AD54">
            <v>1810687970</v>
          </cell>
          <cell r="AE54">
            <v>1638795874</v>
          </cell>
          <cell r="AF54">
            <v>1753346411</v>
          </cell>
          <cell r="AG54">
            <v>1675732696</v>
          </cell>
          <cell r="AH54">
            <v>1794844181</v>
          </cell>
          <cell r="AI54">
            <v>1766085493.1500001</v>
          </cell>
          <cell r="AJ54">
            <v>1603175724</v>
          </cell>
          <cell r="AK54">
            <v>1733723149</v>
          </cell>
          <cell r="AL54">
            <v>1729514579</v>
          </cell>
          <cell r="AM54">
            <v>1708179421</v>
          </cell>
          <cell r="AN54">
            <v>1742823609</v>
          </cell>
          <cell r="AO54">
            <v>1646667553</v>
          </cell>
          <cell r="AP54">
            <v>1686108002</v>
          </cell>
          <cell r="AQ54">
            <v>1623613075</v>
          </cell>
          <cell r="AR54">
            <v>1746547960</v>
          </cell>
          <cell r="AS54">
            <v>1538428703</v>
          </cell>
          <cell r="AT54">
            <v>1649621291</v>
          </cell>
          <cell r="AU54">
            <v>1684410475</v>
          </cell>
          <cell r="AV54">
            <v>1542786411</v>
          </cell>
          <cell r="AW54">
            <v>1789604295</v>
          </cell>
          <cell r="AX54">
            <v>1763469047</v>
          </cell>
          <cell r="AY54">
            <v>1489102655</v>
          </cell>
          <cell r="AZ54">
            <v>1699981591.5</v>
          </cell>
          <cell r="BA54">
            <v>1577129214.3599999</v>
          </cell>
          <cell r="BB54">
            <v>1750202202.76</v>
          </cell>
          <cell r="BC54">
            <v>1547681292.95</v>
          </cell>
          <cell r="BD54">
            <v>1807339498.99</v>
          </cell>
          <cell r="BE54">
            <v>1769741063.47</v>
          </cell>
          <cell r="BF54">
            <v>0</v>
          </cell>
          <cell r="BG54">
            <v>0</v>
          </cell>
          <cell r="BH54">
            <v>0</v>
          </cell>
          <cell r="BI54">
            <v>0</v>
          </cell>
        </row>
        <row r="55">
          <cell r="B55">
            <v>3076009568</v>
          </cell>
          <cell r="C55">
            <v>3072363321.23</v>
          </cell>
          <cell r="D55">
            <v>2131913405.3</v>
          </cell>
          <cell r="E55">
            <v>2342983422.0799999</v>
          </cell>
          <cell r="F55">
            <v>2590518424.4099998</v>
          </cell>
          <cell r="G55">
            <v>2169273268.4699998</v>
          </cell>
          <cell r="H55">
            <v>2344858475.3299999</v>
          </cell>
          <cell r="I55">
            <v>2140173365.4699998</v>
          </cell>
          <cell r="J55">
            <v>1770569707.76</v>
          </cell>
          <cell r="K55">
            <v>2047802709.4699998</v>
          </cell>
          <cell r="L55">
            <v>1977183905</v>
          </cell>
          <cell r="M55">
            <v>2112405239.4799988</v>
          </cell>
          <cell r="N55">
            <v>2904727545</v>
          </cell>
          <cell r="O55">
            <v>3596472210</v>
          </cell>
          <cell r="P55">
            <v>2469610194</v>
          </cell>
          <cell r="Q55">
            <v>2261643402</v>
          </cell>
          <cell r="R55">
            <v>2337184534</v>
          </cell>
          <cell r="S55">
            <v>2244828586</v>
          </cell>
          <cell r="T55">
            <v>2726344782</v>
          </cell>
          <cell r="U55">
            <v>2201871761</v>
          </cell>
          <cell r="V55">
            <v>2261385008</v>
          </cell>
          <cell r="W55">
            <v>2609121541</v>
          </cell>
          <cell r="X55">
            <v>2121689500</v>
          </cell>
          <cell r="Y55">
            <v>2349757355</v>
          </cell>
          <cell r="Z55">
            <v>3147678149</v>
          </cell>
          <cell r="AA55">
            <v>3494851863</v>
          </cell>
          <cell r="AB55">
            <v>2544568989</v>
          </cell>
          <cell r="AC55">
            <v>2508548343</v>
          </cell>
          <cell r="AD55">
            <v>2223554486</v>
          </cell>
          <cell r="AE55">
            <v>2303805823</v>
          </cell>
          <cell r="AF55">
            <v>2270474823</v>
          </cell>
          <cell r="AG55">
            <v>2229600632</v>
          </cell>
          <cell r="AH55">
            <v>2374028390</v>
          </cell>
          <cell r="AI55">
            <v>2351717456</v>
          </cell>
          <cell r="AJ55">
            <v>2106565495.5</v>
          </cell>
          <cell r="AK55">
            <v>2553179730</v>
          </cell>
          <cell r="AL55">
            <v>3128506549</v>
          </cell>
          <cell r="AM55">
            <v>3605343337</v>
          </cell>
          <cell r="AN55">
            <v>2736829693.1499996</v>
          </cell>
          <cell r="AO55">
            <v>2535272514</v>
          </cell>
          <cell r="AP55">
            <v>2417548182</v>
          </cell>
          <cell r="AQ55">
            <v>2372278329</v>
          </cell>
          <cell r="AR55">
            <v>2597084287</v>
          </cell>
          <cell r="AS55">
            <v>2407924689.96</v>
          </cell>
          <cell r="AT55">
            <v>2718036035</v>
          </cell>
          <cell r="AU55">
            <v>2279451198.9000001</v>
          </cell>
          <cell r="AV55">
            <v>2252371660</v>
          </cell>
          <cell r="AW55">
            <v>2461723831</v>
          </cell>
          <cell r="AX55">
            <v>2914027694</v>
          </cell>
          <cell r="AY55">
            <v>3150452867</v>
          </cell>
          <cell r="AZ55">
            <v>2371166736</v>
          </cell>
          <cell r="BA55">
            <v>2353997136</v>
          </cell>
          <cell r="BB55">
            <v>2539139465</v>
          </cell>
          <cell r="BC55">
            <v>2164847787</v>
          </cell>
          <cell r="BD55">
            <v>2629857960</v>
          </cell>
          <cell r="BE55">
            <v>2255137953</v>
          </cell>
          <cell r="BF55">
            <v>0</v>
          </cell>
          <cell r="BG55">
            <v>0</v>
          </cell>
          <cell r="BH55">
            <v>0</v>
          </cell>
          <cell r="BI55">
            <v>0</v>
          </cell>
        </row>
        <row r="56">
          <cell r="B56">
            <v>5558030258.9699993</v>
          </cell>
          <cell r="C56">
            <v>4937909178.0900002</v>
          </cell>
          <cell r="D56">
            <v>4000378464.2500005</v>
          </cell>
          <cell r="E56">
            <v>4387313433.0900011</v>
          </cell>
          <cell r="F56">
            <v>4205194334.8799996</v>
          </cell>
          <cell r="G56">
            <v>3801539096.1100001</v>
          </cell>
          <cell r="H56">
            <v>4346769866.5300007</v>
          </cell>
          <cell r="I56">
            <v>3864974482.0400004</v>
          </cell>
          <cell r="J56">
            <v>3920154989.0999999</v>
          </cell>
          <cell r="K56">
            <v>4430807177.4399996</v>
          </cell>
          <cell r="L56">
            <v>3870342401.8699999</v>
          </cell>
          <cell r="M56">
            <v>4294100655.7400002</v>
          </cell>
          <cell r="N56">
            <v>5744455330.75</v>
          </cell>
          <cell r="O56">
            <v>6588768981.0499992</v>
          </cell>
          <cell r="P56">
            <v>5338946943.5</v>
          </cell>
          <cell r="Q56">
            <v>4260451854.5499997</v>
          </cell>
          <cell r="R56">
            <v>4206426749.7299995</v>
          </cell>
          <cell r="S56">
            <v>4197009354</v>
          </cell>
          <cell r="T56">
            <v>4640384194</v>
          </cell>
          <cell r="U56">
            <v>4389800241.5100002</v>
          </cell>
          <cell r="V56">
            <v>4535525498.499999</v>
          </cell>
          <cell r="W56">
            <v>4506025272.3899994</v>
          </cell>
          <cell r="X56">
            <v>3831074384.3800001</v>
          </cell>
          <cell r="Y56">
            <v>4699434952.3800001</v>
          </cell>
          <cell r="Z56">
            <v>5866132100.9399996</v>
          </cell>
          <cell r="AA56">
            <v>6152454589.1690006</v>
          </cell>
          <cell r="AB56">
            <v>5188514903.8399992</v>
          </cell>
          <cell r="AC56">
            <v>4521207103.1700001</v>
          </cell>
          <cell r="AD56">
            <v>4081522085.48</v>
          </cell>
          <cell r="AE56">
            <v>4174421446.7599998</v>
          </cell>
          <cell r="AF56">
            <v>4458945405.0900002</v>
          </cell>
          <cell r="AG56">
            <v>4245097727.8499999</v>
          </cell>
          <cell r="AH56">
            <v>4741459742.8699999</v>
          </cell>
          <cell r="AI56">
            <v>5076279179.3700008</v>
          </cell>
          <cell r="AJ56">
            <v>4090383492.7909994</v>
          </cell>
          <cell r="AK56">
            <v>4534593670.0899992</v>
          </cell>
          <cell r="AL56">
            <v>6362632961.7799988</v>
          </cell>
          <cell r="AM56">
            <v>5996838129.8699989</v>
          </cell>
          <cell r="AN56">
            <v>5134475707.2099991</v>
          </cell>
          <cell r="AO56">
            <v>4436578357.2200003</v>
          </cell>
          <cell r="AP56">
            <v>4582369508.0899992</v>
          </cell>
          <cell r="AQ56">
            <v>4474853872.2300005</v>
          </cell>
          <cell r="AR56">
            <v>5358226258.0599995</v>
          </cell>
          <cell r="AS56">
            <v>4675642212.5199995</v>
          </cell>
          <cell r="AT56">
            <v>4730753630.5799999</v>
          </cell>
          <cell r="AU56">
            <v>3963369651.1400003</v>
          </cell>
          <cell r="AV56">
            <v>4421046279.789999</v>
          </cell>
          <cell r="AW56">
            <v>4191694222.75</v>
          </cell>
          <cell r="AX56">
            <v>5640913333.1100006</v>
          </cell>
          <cell r="AY56">
            <v>5767121724.6700001</v>
          </cell>
          <cell r="AZ56">
            <v>5214539931.5500002</v>
          </cell>
          <cell r="BA56">
            <v>4532912573.6999998</v>
          </cell>
          <cell r="BB56">
            <v>4185627812.2499995</v>
          </cell>
          <cell r="BC56">
            <v>3915020358.1000004</v>
          </cell>
          <cell r="BD56">
            <v>4461494678.999999</v>
          </cell>
          <cell r="BE56">
            <v>4910348754.2900009</v>
          </cell>
          <cell r="BF56">
            <v>0</v>
          </cell>
          <cell r="BG56">
            <v>0</v>
          </cell>
          <cell r="BH56">
            <v>0</v>
          </cell>
          <cell r="BI56">
            <v>0</v>
          </cell>
        </row>
        <row r="57">
          <cell r="B57">
            <v>1640027856</v>
          </cell>
          <cell r="C57">
            <v>2056747752</v>
          </cell>
          <cell r="D57">
            <v>587719377</v>
          </cell>
          <cell r="E57">
            <v>652520577</v>
          </cell>
          <cell r="F57">
            <v>732220408</v>
          </cell>
          <cell r="G57">
            <v>561115827</v>
          </cell>
          <cell r="H57">
            <v>912082946</v>
          </cell>
          <cell r="I57">
            <v>701116948</v>
          </cell>
          <cell r="J57">
            <v>796879034</v>
          </cell>
          <cell r="K57">
            <v>735110909</v>
          </cell>
          <cell r="L57">
            <v>639473794</v>
          </cell>
          <cell r="M57">
            <v>734474788</v>
          </cell>
          <cell r="N57">
            <v>2045313255</v>
          </cell>
          <cell r="O57">
            <v>2435764242</v>
          </cell>
          <cell r="P57">
            <v>1009749114</v>
          </cell>
          <cell r="Q57">
            <v>720294782</v>
          </cell>
          <cell r="R57">
            <v>726232984</v>
          </cell>
          <cell r="S57">
            <v>616964420</v>
          </cell>
          <cell r="T57">
            <v>1174460235</v>
          </cell>
          <cell r="U57">
            <v>755516823</v>
          </cell>
          <cell r="V57">
            <v>808325204</v>
          </cell>
          <cell r="W57">
            <v>899647360</v>
          </cell>
          <cell r="X57">
            <v>697848200</v>
          </cell>
          <cell r="Y57">
            <v>905890674</v>
          </cell>
          <cell r="Z57">
            <v>1841732734</v>
          </cell>
          <cell r="AA57">
            <v>2491576599</v>
          </cell>
          <cell r="AB57">
            <v>910965839</v>
          </cell>
          <cell r="AC57">
            <v>1005165956.4699999</v>
          </cell>
          <cell r="AD57">
            <v>720755543</v>
          </cell>
          <cell r="AE57">
            <v>796421034</v>
          </cell>
          <cell r="AF57">
            <v>940682643</v>
          </cell>
          <cell r="AG57">
            <v>722396894</v>
          </cell>
          <cell r="AH57">
            <v>916384776</v>
          </cell>
          <cell r="AI57">
            <v>872545760</v>
          </cell>
          <cell r="AJ57">
            <v>640785080</v>
          </cell>
          <cell r="AK57">
            <v>907776577</v>
          </cell>
          <cell r="AL57">
            <v>1838498456</v>
          </cell>
          <cell r="AM57">
            <v>2685743561</v>
          </cell>
          <cell r="AN57">
            <v>1084737637.2699997</v>
          </cell>
          <cell r="AO57">
            <v>847500885</v>
          </cell>
          <cell r="AP57">
            <v>835246761</v>
          </cell>
          <cell r="AQ57">
            <v>740858420</v>
          </cell>
          <cell r="AR57">
            <v>1212999071</v>
          </cell>
          <cell r="AS57">
            <v>657540662</v>
          </cell>
          <cell r="AT57">
            <v>896702549</v>
          </cell>
          <cell r="AU57">
            <v>656041656</v>
          </cell>
          <cell r="AV57">
            <v>977970107</v>
          </cell>
          <cell r="AW57">
            <v>861420620</v>
          </cell>
          <cell r="AX57">
            <v>1933089160</v>
          </cell>
          <cell r="AY57">
            <v>2560289019</v>
          </cell>
          <cell r="AZ57">
            <v>939181641</v>
          </cell>
          <cell r="BA57">
            <v>836763537</v>
          </cell>
          <cell r="BB57">
            <v>849448437</v>
          </cell>
          <cell r="BC57">
            <v>608527731</v>
          </cell>
          <cell r="BD57">
            <v>1168678673</v>
          </cell>
          <cell r="BE57">
            <v>732961441</v>
          </cell>
          <cell r="BF57">
            <v>0</v>
          </cell>
          <cell r="BG57">
            <v>0</v>
          </cell>
          <cell r="BH57">
            <v>0</v>
          </cell>
          <cell r="BI57">
            <v>0</v>
          </cell>
        </row>
        <row r="58">
          <cell r="B58">
            <v>1214806361.8699999</v>
          </cell>
          <cell r="C58">
            <v>1342580310.1199999</v>
          </cell>
          <cell r="D58">
            <v>1129115316</v>
          </cell>
          <cell r="E58">
            <v>1126581683.5900002</v>
          </cell>
          <cell r="F58">
            <v>1221580781.51</v>
          </cell>
          <cell r="G58">
            <v>1091566795.0599999</v>
          </cell>
          <cell r="H58">
            <v>1285387590.8599999</v>
          </cell>
          <cell r="I58">
            <v>1264092945.47</v>
          </cell>
          <cell r="J58">
            <v>1164151216.99</v>
          </cell>
          <cell r="K58">
            <v>1193708934.03</v>
          </cell>
          <cell r="L58">
            <v>1133716527.3600001</v>
          </cell>
          <cell r="M58">
            <v>1184223979.3499999</v>
          </cell>
          <cell r="N58">
            <v>1326320499.98</v>
          </cell>
          <cell r="O58">
            <v>1474468874.3800001</v>
          </cell>
          <cell r="P58">
            <v>1271845484.8994999</v>
          </cell>
          <cell r="Q58">
            <v>1353296981.8399999</v>
          </cell>
          <cell r="R58">
            <v>1332955831.3399999</v>
          </cell>
          <cell r="S58">
            <v>1181198614.1900001</v>
          </cell>
          <cell r="T58">
            <v>1428302199.4000001</v>
          </cell>
          <cell r="U58">
            <v>1218411631.4979</v>
          </cell>
          <cell r="V58">
            <v>1368381222.0599999</v>
          </cell>
          <cell r="W58">
            <v>1345288036.8299999</v>
          </cell>
          <cell r="X58">
            <v>1166353353.171</v>
          </cell>
          <cell r="Y58">
            <v>1325006026.03</v>
          </cell>
          <cell r="Z58">
            <v>1559486360.0481</v>
          </cell>
          <cell r="AA58">
            <v>1553925275.03</v>
          </cell>
          <cell r="AB58">
            <v>1333010734</v>
          </cell>
          <cell r="AC58">
            <v>1276112826.3499999</v>
          </cell>
          <cell r="AD58">
            <v>1394052121.6599998</v>
          </cell>
          <cell r="AE58">
            <v>1240225593.23</v>
          </cell>
          <cell r="AF58">
            <v>1303327669.04</v>
          </cell>
          <cell r="AG58">
            <v>1241347789.76775</v>
          </cell>
          <cell r="AH58">
            <v>1294396055.0899999</v>
          </cell>
          <cell r="AI58">
            <v>1273301681.3099999</v>
          </cell>
          <cell r="AJ58">
            <v>1178489326.8246999</v>
          </cell>
          <cell r="AK58">
            <v>1290865108.5110002</v>
          </cell>
          <cell r="AL58">
            <v>1339878464.8541999</v>
          </cell>
          <cell r="AM58">
            <v>1366551416</v>
          </cell>
          <cell r="AN58">
            <v>1416990444.5599999</v>
          </cell>
          <cell r="AO58">
            <v>1240190199.8724499</v>
          </cell>
          <cell r="AP58">
            <v>1406957806.73</v>
          </cell>
          <cell r="AQ58">
            <v>1276566565.99</v>
          </cell>
          <cell r="AR58">
            <v>1346206168.76</v>
          </cell>
          <cell r="AS58">
            <v>1393153401.53</v>
          </cell>
          <cell r="AT58">
            <v>1335145500.02</v>
          </cell>
          <cell r="AU58">
            <v>1342418293.9799998</v>
          </cell>
          <cell r="AV58">
            <v>1217212610</v>
          </cell>
          <cell r="AW58">
            <v>1239795010</v>
          </cell>
          <cell r="AX58">
            <v>1401659625.5699999</v>
          </cell>
          <cell r="AY58">
            <v>1435796880.5899999</v>
          </cell>
          <cell r="AZ58">
            <v>1459286976.3900001</v>
          </cell>
          <cell r="BA58">
            <v>1370614987.52</v>
          </cell>
          <cell r="BB58">
            <v>1320579670.9499998</v>
          </cell>
          <cell r="BC58">
            <v>1299354608.5500002</v>
          </cell>
          <cell r="BD58">
            <v>1456638072.3400004</v>
          </cell>
          <cell r="BE58">
            <v>1332859703.7099998</v>
          </cell>
          <cell r="BF58">
            <v>0</v>
          </cell>
          <cell r="BG58">
            <v>0</v>
          </cell>
          <cell r="BH58">
            <v>0</v>
          </cell>
          <cell r="BI58">
            <v>0</v>
          </cell>
        </row>
        <row r="59">
          <cell r="B59">
            <v>140742761</v>
          </cell>
          <cell r="C59">
            <v>125152836</v>
          </cell>
          <cell r="D59">
            <v>134037531</v>
          </cell>
          <cell r="E59">
            <v>138449794</v>
          </cell>
          <cell r="F59">
            <v>151653443</v>
          </cell>
          <cell r="G59">
            <v>142335007</v>
          </cell>
          <cell r="H59">
            <v>141520128</v>
          </cell>
          <cell r="I59">
            <v>127216304</v>
          </cell>
          <cell r="J59">
            <v>133727344</v>
          </cell>
          <cell r="K59">
            <v>139643171</v>
          </cell>
          <cell r="L59">
            <v>127886701</v>
          </cell>
          <cell r="M59">
            <v>133783225</v>
          </cell>
          <cell r="N59">
            <v>136319566</v>
          </cell>
          <cell r="O59">
            <v>134266573</v>
          </cell>
          <cell r="P59">
            <v>161423447</v>
          </cell>
          <cell r="Q59">
            <v>133494252</v>
          </cell>
          <cell r="R59">
            <v>139102272</v>
          </cell>
          <cell r="S59">
            <v>137421903</v>
          </cell>
          <cell r="T59">
            <v>150296434</v>
          </cell>
          <cell r="U59">
            <v>143311453</v>
          </cell>
          <cell r="V59">
            <v>150206284</v>
          </cell>
          <cell r="W59">
            <v>154672839</v>
          </cell>
          <cell r="X59">
            <v>150486004</v>
          </cell>
          <cell r="Y59">
            <v>156093272</v>
          </cell>
          <cell r="Z59">
            <v>156881375</v>
          </cell>
          <cell r="AA59">
            <v>150556049</v>
          </cell>
          <cell r="AB59">
            <v>154474826</v>
          </cell>
          <cell r="AC59">
            <v>149308958</v>
          </cell>
          <cell r="AD59">
            <v>147868429</v>
          </cell>
          <cell r="AE59">
            <v>150984503</v>
          </cell>
          <cell r="AF59">
            <v>150154299</v>
          </cell>
          <cell r="AG59">
            <v>151689464</v>
          </cell>
          <cell r="AH59">
            <v>159844772</v>
          </cell>
          <cell r="AI59">
            <v>134764201</v>
          </cell>
          <cell r="AJ59">
            <v>149232704</v>
          </cell>
          <cell r="AK59">
            <v>172732267</v>
          </cell>
          <cell r="AL59">
            <v>168586799</v>
          </cell>
          <cell r="AM59">
            <v>146929092</v>
          </cell>
          <cell r="AN59">
            <v>169144726</v>
          </cell>
          <cell r="AO59">
            <v>156587633</v>
          </cell>
          <cell r="AP59">
            <v>160511280</v>
          </cell>
          <cell r="AQ59">
            <v>152519113</v>
          </cell>
          <cell r="AR59">
            <v>158039599</v>
          </cell>
          <cell r="AS59">
            <v>156555987</v>
          </cell>
          <cell r="AT59">
            <v>164625155</v>
          </cell>
          <cell r="AU59">
            <v>152804635</v>
          </cell>
          <cell r="AV59">
            <v>164734759</v>
          </cell>
          <cell r="AW59">
            <v>170716238</v>
          </cell>
          <cell r="AX59">
            <v>159575489</v>
          </cell>
          <cell r="AY59">
            <v>161183317</v>
          </cell>
          <cell r="AZ59">
            <v>200716953</v>
          </cell>
          <cell r="BA59">
            <v>177367960</v>
          </cell>
          <cell r="BB59">
            <v>175273453</v>
          </cell>
          <cell r="BC59">
            <v>158871112</v>
          </cell>
          <cell r="BD59">
            <v>165739104</v>
          </cell>
          <cell r="BE59">
            <v>156377178</v>
          </cell>
          <cell r="BF59">
            <v>0</v>
          </cell>
          <cell r="BG59">
            <v>0</v>
          </cell>
          <cell r="BH59">
            <v>0</v>
          </cell>
          <cell r="BI59">
            <v>0</v>
          </cell>
        </row>
        <row r="60">
          <cell r="B60">
            <v>14089676586.84</v>
          </cell>
          <cell r="C60">
            <v>13955764071.439999</v>
          </cell>
          <cell r="D60">
            <v>10452662983.550001</v>
          </cell>
          <cell r="E60">
            <v>11011302023.760002</v>
          </cell>
          <cell r="F60">
            <v>11297865653.799999</v>
          </cell>
          <cell r="G60">
            <v>10033466246.639999</v>
          </cell>
          <cell r="H60">
            <v>11477926062.720001</v>
          </cell>
          <cell r="I60">
            <v>10400215457.98</v>
          </cell>
          <cell r="J60">
            <v>10083755598.85</v>
          </cell>
          <cell r="K60">
            <v>10987202442.940001</v>
          </cell>
          <cell r="L60">
            <v>10018957656.23</v>
          </cell>
          <cell r="M60">
            <v>10822499762.57</v>
          </cell>
          <cell r="N60">
            <v>14720581045.73</v>
          </cell>
          <cell r="O60">
            <v>16670417235.43</v>
          </cell>
          <cell r="P60">
            <v>12584416695.3995</v>
          </cell>
          <cell r="Q60">
            <v>11067139934.389999</v>
          </cell>
          <cell r="R60">
            <v>11082635751.07</v>
          </cell>
          <cell r="S60">
            <v>10674740135.190001</v>
          </cell>
          <cell r="T60">
            <v>12647789504.76</v>
          </cell>
          <cell r="U60">
            <v>11040715884.0079</v>
          </cell>
          <cell r="V60">
            <v>11454671119.559999</v>
          </cell>
          <cell r="W60">
            <v>11960585698.219999</v>
          </cell>
          <cell r="X60">
            <v>10105217824.551001</v>
          </cell>
          <cell r="Y60">
            <v>11873167566.410002</v>
          </cell>
          <cell r="Z60">
            <v>15041485881.988098</v>
          </cell>
          <cell r="AA60">
            <v>16029751928.199001</v>
          </cell>
          <cell r="AB60">
            <v>12380267775.84</v>
          </cell>
          <cell r="AC60">
            <v>11704837696.689999</v>
          </cell>
          <cell r="AD60">
            <v>10959942180.139999</v>
          </cell>
          <cell r="AE60">
            <v>10905508931.99</v>
          </cell>
          <cell r="AF60">
            <v>11476348959.130001</v>
          </cell>
          <cell r="AG60">
            <v>10858202078.61775</v>
          </cell>
          <cell r="AH60">
            <v>11903227711.959999</v>
          </cell>
          <cell r="AI60">
            <v>11904854327.83</v>
          </cell>
          <cell r="AJ60">
            <v>10220927098.1157</v>
          </cell>
          <cell r="AK60">
            <v>11660064486.601</v>
          </cell>
          <cell r="AL60">
            <v>15036119536.634199</v>
          </cell>
          <cell r="AM60">
            <v>15907114226.869999</v>
          </cell>
          <cell r="AN60">
            <v>12762494365.189999</v>
          </cell>
          <cell r="AO60">
            <v>11288107052.092451</v>
          </cell>
          <cell r="AP60">
            <v>11542264424.82</v>
          </cell>
          <cell r="AQ60">
            <v>11052146085.219999</v>
          </cell>
          <cell r="AR60">
            <v>12831101868.82</v>
          </cell>
          <cell r="AS60">
            <v>11265919666.01</v>
          </cell>
          <cell r="AT60">
            <v>11944652280.6</v>
          </cell>
          <cell r="AU60">
            <v>10478886905.02</v>
          </cell>
          <cell r="AV60">
            <v>10994669096.789999</v>
          </cell>
          <cell r="AW60">
            <v>11122030821.75</v>
          </cell>
          <cell r="AX60">
            <v>14211545233.68</v>
          </cell>
          <cell r="AY60">
            <v>14955679678.26</v>
          </cell>
          <cell r="AZ60">
            <v>12256043959.439999</v>
          </cell>
          <cell r="BA60">
            <v>11226896918.58</v>
          </cell>
          <cell r="BB60">
            <v>11238644324.959999</v>
          </cell>
          <cell r="BC60">
            <v>10050587584.599998</v>
          </cell>
          <cell r="BD60">
            <v>12055116367.329998</v>
          </cell>
          <cell r="BE60">
            <v>11504967408.470001</v>
          </cell>
          <cell r="BF60">
            <v>0</v>
          </cell>
          <cell r="BG60">
            <v>0</v>
          </cell>
          <cell r="BH60">
            <v>0</v>
          </cell>
          <cell r="BI60">
            <v>0</v>
          </cell>
        </row>
      </sheetData>
      <sheetData sheetId="9"/>
      <sheetData sheetId="10">
        <row r="16">
          <cell r="R16">
            <v>-2.5203014459287888E-2</v>
          </cell>
        </row>
        <row r="17">
          <cell r="R17">
            <v>-2.560717021416143E-2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olución e ingresos brutos"/>
      <sheetName val="Visitas y gasto promedio"/>
      <sheetName val="Resultados máquinas de azar"/>
      <sheetName val="Impuestos x casino (2)"/>
      <sheetName val="Evolución por año"/>
      <sheetName val="Datos para Comunicado"/>
    </sheetNames>
    <sheetDataSet>
      <sheetData sheetId="0"/>
      <sheetData sheetId="1"/>
      <sheetData sheetId="2"/>
      <sheetData sheetId="3"/>
      <sheetData sheetId="4">
        <row r="3">
          <cell r="X3" t="str">
            <v>01</v>
          </cell>
          <cell r="Y3" t="str">
            <v>02</v>
          </cell>
        </row>
        <row r="4">
          <cell r="B4">
            <v>201809</v>
          </cell>
          <cell r="C4">
            <v>201810</v>
          </cell>
          <cell r="D4">
            <v>201811</v>
          </cell>
          <cell r="E4">
            <v>201812</v>
          </cell>
          <cell r="F4">
            <v>201901</v>
          </cell>
          <cell r="G4">
            <v>201902</v>
          </cell>
          <cell r="H4">
            <v>201903</v>
          </cell>
          <cell r="I4">
            <v>201904</v>
          </cell>
          <cell r="J4">
            <v>201905</v>
          </cell>
          <cell r="K4">
            <v>201906</v>
          </cell>
          <cell r="L4">
            <v>201907</v>
          </cell>
          <cell r="M4">
            <v>201908</v>
          </cell>
          <cell r="X4" t="str">
            <v>Enero</v>
          </cell>
          <cell r="Y4" t="str">
            <v>Febrero</v>
          </cell>
        </row>
        <row r="5">
          <cell r="B5" t="str">
            <v>201709</v>
          </cell>
          <cell r="C5" t="str">
            <v>201710</v>
          </cell>
          <cell r="D5" t="str">
            <v>201711</v>
          </cell>
          <cell r="E5" t="str">
            <v>201712</v>
          </cell>
          <cell r="F5" t="str">
            <v>201801</v>
          </cell>
          <cell r="G5" t="str">
            <v>201802</v>
          </cell>
          <cell r="H5" t="str">
            <v>201803</v>
          </cell>
          <cell r="I5" t="str">
            <v>201804</v>
          </cell>
          <cell r="J5" t="str">
            <v>201805</v>
          </cell>
          <cell r="K5" t="str">
            <v>201806</v>
          </cell>
          <cell r="L5" t="str">
            <v>201807</v>
          </cell>
          <cell r="M5" t="str">
            <v>201808</v>
          </cell>
        </row>
        <row r="6">
          <cell r="Y6" t="str">
            <v>UF (al último día)</v>
          </cell>
        </row>
        <row r="7">
          <cell r="B7" t="str">
            <v>Septiembre</v>
          </cell>
          <cell r="C7" t="str">
            <v>Octubre</v>
          </cell>
          <cell r="D7" t="str">
            <v>Noviembre</v>
          </cell>
          <cell r="E7" t="str">
            <v>Diciembre</v>
          </cell>
          <cell r="F7" t="str">
            <v>Enero</v>
          </cell>
          <cell r="G7" t="str">
            <v>Febrero</v>
          </cell>
          <cell r="H7" t="str">
            <v>Marzo</v>
          </cell>
          <cell r="I7" t="str">
            <v>Abril</v>
          </cell>
          <cell r="J7" t="str">
            <v>Mayo</v>
          </cell>
          <cell r="K7" t="str">
            <v>Junio</v>
          </cell>
          <cell r="L7" t="str">
            <v>Julio</v>
          </cell>
          <cell r="M7" t="str">
            <v>Agosto</v>
          </cell>
          <cell r="X7">
            <v>201405</v>
          </cell>
          <cell r="Y7">
            <v>23932.69</v>
          </cell>
        </row>
        <row r="14">
          <cell r="X14">
            <v>201406</v>
          </cell>
          <cell r="Y14">
            <v>24023.61</v>
          </cell>
        </row>
        <row r="15">
          <cell r="X15">
            <v>201407</v>
          </cell>
          <cell r="Y15">
            <v>24062.27</v>
          </cell>
        </row>
        <row r="16">
          <cell r="X16">
            <v>201408</v>
          </cell>
          <cell r="Y16">
            <v>24103.41</v>
          </cell>
        </row>
        <row r="19">
          <cell r="X19">
            <v>201409</v>
          </cell>
          <cell r="Y19">
            <v>24168.02</v>
          </cell>
        </row>
        <row r="20">
          <cell r="X20">
            <v>201410</v>
          </cell>
          <cell r="Y20">
            <v>24326.93</v>
          </cell>
        </row>
        <row r="21">
          <cell r="X21">
            <v>201411</v>
          </cell>
          <cell r="Y21">
            <v>24553.7</v>
          </cell>
        </row>
        <row r="24">
          <cell r="X24">
            <v>201412</v>
          </cell>
          <cell r="Y24">
            <v>24626.1</v>
          </cell>
        </row>
        <row r="25">
          <cell r="X25">
            <v>201501</v>
          </cell>
          <cell r="Y25">
            <v>24557.15</v>
          </cell>
        </row>
        <row r="26">
          <cell r="X26">
            <v>201502</v>
          </cell>
          <cell r="Y26">
            <v>24545.23</v>
          </cell>
        </row>
        <row r="29">
          <cell r="X29">
            <v>201412</v>
          </cell>
          <cell r="Y29">
            <v>24626.1</v>
          </cell>
        </row>
        <row r="30">
          <cell r="X30">
            <v>201501</v>
          </cell>
          <cell r="Y30">
            <v>24557.15</v>
          </cell>
        </row>
        <row r="31">
          <cell r="X31">
            <v>201502</v>
          </cell>
          <cell r="Y31">
            <v>24545.23</v>
          </cell>
        </row>
        <row r="33">
          <cell r="X33">
            <v>201503</v>
          </cell>
          <cell r="Y33">
            <v>24622.78</v>
          </cell>
        </row>
        <row r="34">
          <cell r="X34">
            <v>201504</v>
          </cell>
          <cell r="Y34">
            <v>24754.77</v>
          </cell>
        </row>
        <row r="35">
          <cell r="X35">
            <v>201505</v>
          </cell>
          <cell r="Y35">
            <v>24904.75</v>
          </cell>
        </row>
        <row r="36">
          <cell r="X36">
            <v>201506</v>
          </cell>
          <cell r="Y36">
            <v>24982.959999999999</v>
          </cell>
        </row>
        <row r="37">
          <cell r="X37">
            <v>201507</v>
          </cell>
          <cell r="Y37">
            <v>25086.58</v>
          </cell>
        </row>
        <row r="38">
          <cell r="X38">
            <v>201508</v>
          </cell>
          <cell r="Y38">
            <v>25194.21</v>
          </cell>
        </row>
        <row r="39">
          <cell r="X39">
            <v>201509</v>
          </cell>
          <cell r="Y39">
            <v>25346.89</v>
          </cell>
        </row>
        <row r="40">
          <cell r="X40">
            <v>201510</v>
          </cell>
          <cell r="Y40">
            <v>25490.04</v>
          </cell>
        </row>
        <row r="41">
          <cell r="X41">
            <v>201511</v>
          </cell>
          <cell r="Y41">
            <v>25598.41</v>
          </cell>
        </row>
        <row r="42">
          <cell r="X42">
            <v>201512</v>
          </cell>
          <cell r="Y42">
            <v>25629.09</v>
          </cell>
        </row>
        <row r="43">
          <cell r="X43">
            <v>201601</v>
          </cell>
          <cell r="Y43">
            <v>25629.09</v>
          </cell>
        </row>
        <row r="44">
          <cell r="X44">
            <v>201602</v>
          </cell>
          <cell r="Y44">
            <v>25717.4</v>
          </cell>
        </row>
        <row r="45">
          <cell r="X45">
            <v>201603</v>
          </cell>
          <cell r="Y45">
            <v>25812.05</v>
          </cell>
        </row>
        <row r="46">
          <cell r="X46">
            <v>201604</v>
          </cell>
          <cell r="Y46">
            <v>25906.799999999999</v>
          </cell>
        </row>
        <row r="47">
          <cell r="X47">
            <v>201605</v>
          </cell>
          <cell r="Y47">
            <v>25993.05</v>
          </cell>
        </row>
        <row r="48">
          <cell r="X48">
            <v>201606</v>
          </cell>
          <cell r="Y48">
            <v>26052.07</v>
          </cell>
        </row>
        <row r="49">
          <cell r="X49">
            <v>201607</v>
          </cell>
          <cell r="Y49">
            <v>26141.65</v>
          </cell>
        </row>
        <row r="50">
          <cell r="X50">
            <v>201608</v>
          </cell>
          <cell r="Y50">
            <v>26209.1</v>
          </cell>
        </row>
        <row r="51">
          <cell r="X51">
            <v>201609</v>
          </cell>
          <cell r="Y51">
            <v>26224.3</v>
          </cell>
        </row>
        <row r="52">
          <cell r="X52">
            <v>201610</v>
          </cell>
          <cell r="Y52">
            <v>26261.51</v>
          </cell>
        </row>
        <row r="53">
          <cell r="X53">
            <v>201611</v>
          </cell>
          <cell r="Y53">
            <v>26313.53</v>
          </cell>
        </row>
        <row r="54">
          <cell r="X54">
            <v>201612</v>
          </cell>
          <cell r="Y54">
            <v>26347.98</v>
          </cell>
        </row>
        <row r="55">
          <cell r="X55">
            <v>201701</v>
          </cell>
          <cell r="Y55">
            <v>26318.21</v>
          </cell>
        </row>
        <row r="56">
          <cell r="X56">
            <v>201702</v>
          </cell>
          <cell r="Y56">
            <v>26392.09</v>
          </cell>
        </row>
        <row r="57">
          <cell r="X57">
            <v>201703</v>
          </cell>
          <cell r="Y57">
            <v>26471.94</v>
          </cell>
        </row>
        <row r="58">
          <cell r="X58">
            <v>201704</v>
          </cell>
          <cell r="Y58">
            <v>26561.42</v>
          </cell>
        </row>
        <row r="59">
          <cell r="X59">
            <v>201705</v>
          </cell>
          <cell r="Y59">
            <v>26630.98</v>
          </cell>
        </row>
        <row r="60">
          <cell r="X60">
            <v>201706</v>
          </cell>
          <cell r="Y60">
            <v>26665.09</v>
          </cell>
        </row>
        <row r="61">
          <cell r="X61">
            <v>201707</v>
          </cell>
          <cell r="Y61">
            <v>26597.33</v>
          </cell>
        </row>
        <row r="62">
          <cell r="X62">
            <v>201708</v>
          </cell>
          <cell r="Y62">
            <v>26604.1</v>
          </cell>
        </row>
        <row r="63">
          <cell r="X63">
            <v>201709</v>
          </cell>
          <cell r="Y63">
            <v>26656.79</v>
          </cell>
        </row>
        <row r="64">
          <cell r="X64">
            <v>201710</v>
          </cell>
          <cell r="Y64">
            <v>26634.9</v>
          </cell>
        </row>
        <row r="65">
          <cell r="X65">
            <v>201711</v>
          </cell>
          <cell r="Y65">
            <v>26732.12</v>
          </cell>
        </row>
        <row r="66">
          <cell r="X66">
            <v>201712</v>
          </cell>
          <cell r="Y66">
            <v>26798.14</v>
          </cell>
        </row>
        <row r="67">
          <cell r="X67">
            <v>201801</v>
          </cell>
          <cell r="Y67">
            <v>26824.94</v>
          </cell>
        </row>
        <row r="68">
          <cell r="X68">
            <v>201802</v>
          </cell>
          <cell r="Y68">
            <v>26923.7</v>
          </cell>
        </row>
        <row r="69">
          <cell r="X69">
            <v>201803</v>
          </cell>
          <cell r="Y69">
            <v>26996.89</v>
          </cell>
        </row>
        <row r="70">
          <cell r="X70">
            <v>201804</v>
          </cell>
          <cell r="Y70">
            <v>27004.63</v>
          </cell>
        </row>
        <row r="71">
          <cell r="X71">
            <v>201805</v>
          </cell>
          <cell r="Y71">
            <v>27078.32</v>
          </cell>
        </row>
        <row r="72">
          <cell r="X72">
            <v>201806</v>
          </cell>
          <cell r="Y72">
            <v>27158.77</v>
          </cell>
        </row>
        <row r="73">
          <cell r="X73">
            <v>201807</v>
          </cell>
          <cell r="Y73">
            <v>27202.48</v>
          </cell>
        </row>
        <row r="74">
          <cell r="X74">
            <v>201808</v>
          </cell>
          <cell r="Y74">
            <v>27287.57</v>
          </cell>
        </row>
        <row r="75">
          <cell r="X75">
            <v>201809</v>
          </cell>
          <cell r="Y75">
            <v>27357.45</v>
          </cell>
        </row>
        <row r="76">
          <cell r="X76">
            <v>201810</v>
          </cell>
          <cell r="Y76">
            <v>27432.1</v>
          </cell>
        </row>
        <row r="77">
          <cell r="X77">
            <v>201811</v>
          </cell>
          <cell r="Y77">
            <v>27532.799999999999</v>
          </cell>
        </row>
        <row r="78">
          <cell r="X78">
            <v>201812</v>
          </cell>
          <cell r="Y78">
            <v>27565.79</v>
          </cell>
        </row>
        <row r="79">
          <cell r="X79">
            <v>201901</v>
          </cell>
          <cell r="Y79">
            <v>27546.22</v>
          </cell>
        </row>
        <row r="80">
          <cell r="X80">
            <v>201902</v>
          </cell>
          <cell r="Y80">
            <v>27556.9</v>
          </cell>
        </row>
        <row r="81">
          <cell r="X81">
            <v>201903</v>
          </cell>
          <cell r="Y81">
            <v>27565.759999999998</v>
          </cell>
        </row>
        <row r="82">
          <cell r="X82">
            <v>201904</v>
          </cell>
          <cell r="Y82">
            <v>27662.17</v>
          </cell>
        </row>
        <row r="83">
          <cell r="X83">
            <v>201905</v>
          </cell>
          <cell r="Y83">
            <v>27765.55</v>
          </cell>
        </row>
        <row r="84">
          <cell r="X84">
            <v>201906</v>
          </cell>
          <cell r="Y84">
            <v>27903.3</v>
          </cell>
        </row>
        <row r="85">
          <cell r="X85">
            <v>201907</v>
          </cell>
          <cell r="Y85">
            <v>27953.42</v>
          </cell>
        </row>
        <row r="86">
          <cell r="X86">
            <v>201908</v>
          </cell>
          <cell r="Y86">
            <v>27993.08</v>
          </cell>
        </row>
        <row r="87">
          <cell r="X87">
            <v>201909</v>
          </cell>
          <cell r="Y87">
            <v>28048.53</v>
          </cell>
        </row>
      </sheetData>
      <sheetData sheetId="5">
        <row r="1">
          <cell r="B1">
            <v>1.7382575050703078E-3</v>
          </cell>
        </row>
        <row r="2">
          <cell r="B2">
            <v>2.5410052448582581E-3</v>
          </cell>
        </row>
        <row r="4">
          <cell r="B4">
            <v>520361</v>
          </cell>
        </row>
        <row r="5">
          <cell r="B5">
            <v>0.11242680713426013</v>
          </cell>
        </row>
        <row r="6">
          <cell r="B6">
            <v>-7.4605705478750124E-3</v>
          </cell>
        </row>
        <row r="7">
          <cell r="B7">
            <v>57329.620840147516</v>
          </cell>
        </row>
        <row r="8">
          <cell r="B8">
            <v>-9.9501871870866163E-2</v>
          </cell>
        </row>
        <row r="9">
          <cell r="B9">
            <v>1.0076754127797325E-2</v>
          </cell>
        </row>
        <row r="10">
          <cell r="B10">
            <v>4852.3368155999997</v>
          </cell>
        </row>
        <row r="11">
          <cell r="B11">
            <v>1786.04026391</v>
          </cell>
        </row>
        <row r="12">
          <cell r="B12">
            <v>4763.1082165546195</v>
          </cell>
        </row>
        <row r="37">
          <cell r="B37">
            <v>10719</v>
          </cell>
        </row>
        <row r="38">
          <cell r="B38">
            <v>400701.97562100005</v>
          </cell>
        </row>
        <row r="39">
          <cell r="B39">
            <v>375651.16713299998</v>
          </cell>
        </row>
        <row r="40">
          <cell r="B40">
            <v>0.93748269284378538</v>
          </cell>
        </row>
        <row r="41">
          <cell r="B41">
            <v>25050.808488000068</v>
          </cell>
        </row>
        <row r="42">
          <cell r="B42">
            <v>0.83972665251458167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I14" sqref="I14"/>
    </sheetView>
  </sheetViews>
  <sheetFormatPr baseColWidth="10" defaultColWidth="11.453125" defaultRowHeight="14"/>
  <cols>
    <col min="1" max="1" width="2.26953125" style="9" customWidth="1"/>
    <col min="2" max="2" width="9" style="9" customWidth="1"/>
    <col min="3" max="3" width="70.54296875" style="16" customWidth="1"/>
    <col min="4" max="4" width="6.81640625" style="9" customWidth="1"/>
    <col min="5" max="5" width="70.54296875" style="9" customWidth="1"/>
    <col min="6" max="16384" width="11.453125" style="9"/>
  </cols>
  <sheetData>
    <row r="1" spans="1:5">
      <c r="A1" s="84"/>
    </row>
    <row r="9" spans="1:5" ht="20">
      <c r="D9" s="8"/>
    </row>
    <row r="10" spans="1:5" ht="20">
      <c r="D10" s="15"/>
    </row>
    <row r="12" spans="1:5" ht="15.5">
      <c r="D12" s="12"/>
    </row>
    <row r="13" spans="1:5">
      <c r="D13" s="10"/>
    </row>
    <row r="14" spans="1:5" ht="17.25" customHeight="1" thickBot="1">
      <c r="D14" s="11"/>
    </row>
    <row r="15" spans="1:5" ht="26.25" customHeight="1" thickTop="1" thickBot="1">
      <c r="C15" s="23" t="s">
        <v>81</v>
      </c>
      <c r="D15" s="17"/>
      <c r="E15" s="23" t="s">
        <v>38</v>
      </c>
    </row>
    <row r="16" spans="1:5" ht="26.25" customHeight="1" thickTop="1" thickBot="1">
      <c r="C16" s="23" t="s">
        <v>50</v>
      </c>
      <c r="D16" s="17"/>
      <c r="E16" s="23" t="s">
        <v>39</v>
      </c>
    </row>
    <row r="17" spans="3:5" ht="26.25" customHeight="1" thickTop="1" thickBot="1">
      <c r="C17" s="23" t="s">
        <v>77</v>
      </c>
      <c r="D17" s="17"/>
      <c r="E17" s="23" t="s">
        <v>40</v>
      </c>
    </row>
    <row r="18" spans="3:5" ht="26.25" customHeight="1" thickTop="1" thickBot="1">
      <c r="C18" s="23" t="s">
        <v>82</v>
      </c>
      <c r="D18" s="17"/>
      <c r="E18" s="23" t="s">
        <v>41</v>
      </c>
    </row>
    <row r="19" spans="3:5" ht="26.25" customHeight="1" thickTop="1" thickBot="1">
      <c r="C19" s="23" t="s">
        <v>35</v>
      </c>
      <c r="D19" s="17"/>
      <c r="E19" s="23" t="s">
        <v>42</v>
      </c>
    </row>
    <row r="20" spans="3:5" ht="26.25" customHeight="1" thickTop="1" thickBot="1">
      <c r="C20" s="23" t="s">
        <v>44</v>
      </c>
      <c r="D20" s="17"/>
      <c r="E20" s="23" t="s">
        <v>87</v>
      </c>
    </row>
    <row r="21" spans="3:5" ht="26.25" customHeight="1" thickTop="1" thickBot="1">
      <c r="C21" s="23" t="s">
        <v>36</v>
      </c>
      <c r="D21" s="17"/>
      <c r="E21" s="24" t="s">
        <v>43</v>
      </c>
    </row>
    <row r="22" spans="3:5" ht="26.25" customHeight="1" thickTop="1" thickBot="1">
      <c r="C22" s="23" t="s">
        <v>37</v>
      </c>
      <c r="D22" s="17"/>
    </row>
    <row r="23" spans="3:5" ht="26.25" customHeight="1" thickTop="1">
      <c r="D23" s="17"/>
      <c r="E23" s="17"/>
    </row>
    <row r="24" spans="3:5" ht="26.25" customHeight="1">
      <c r="D24" s="17"/>
    </row>
    <row r="25" spans="3:5" ht="26.25" customHeight="1">
      <c r="D25" s="17"/>
    </row>
    <row r="26" spans="3:5" ht="26.25" customHeight="1">
      <c r="D26" s="17"/>
    </row>
    <row r="27" spans="3:5" ht="26.25" customHeight="1">
      <c r="D27" s="17"/>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3"/>
  <sheetViews>
    <sheetView zoomScaleNormal="100" workbookViewId="0">
      <selection activeCell="D33" sqref="D33:H41"/>
    </sheetView>
  </sheetViews>
  <sheetFormatPr baseColWidth="10" defaultColWidth="11.453125" defaultRowHeight="14"/>
  <cols>
    <col min="1" max="1" width="4.1796875" style="13" customWidth="1"/>
    <col min="2" max="2" width="21.453125" style="13" customWidth="1"/>
    <col min="3" max="8" width="13.81640625" style="13" customWidth="1"/>
    <col min="9" max="9" width="3.81640625" style="13" customWidth="1"/>
    <col min="10" max="10" width="12.54296875" style="13" bestFit="1" customWidth="1"/>
    <col min="11" max="16384" width="11.453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2" customFormat="1" ht="22.5" customHeight="1">
      <c r="B8" s="303" t="str">
        <f>"OFERTA DE JUEGOS POR CATEGORIA,  EN LOS CASINOS EN OPERACIÓN - "&amp;[1]Parametros!$B$12&amp;" "&amp;MID([1]Parametros!$C$2,1,4)</f>
        <v>OFERTA DE JUEGOS POR CATEGORIA,  EN LOS CASINOS EN OPERACIÓN - Agosto 2019</v>
      </c>
      <c r="C8" s="304"/>
      <c r="D8" s="304"/>
      <c r="E8" s="304"/>
      <c r="F8" s="304"/>
      <c r="G8" s="304"/>
      <c r="H8" s="305"/>
      <c r="I8" s="65"/>
      <c r="J8" s="37"/>
    </row>
    <row r="9" spans="2:10" s="32" customFormat="1" ht="15" customHeight="1">
      <c r="B9" s="306" t="s">
        <v>6</v>
      </c>
      <c r="C9" s="307" t="s">
        <v>58</v>
      </c>
      <c r="D9" s="308" t="s">
        <v>59</v>
      </c>
      <c r="E9" s="309"/>
      <c r="F9" s="310"/>
      <c r="G9" s="311" t="s">
        <v>60</v>
      </c>
      <c r="H9" s="312" t="s">
        <v>61</v>
      </c>
      <c r="I9" s="65"/>
      <c r="J9" s="37"/>
    </row>
    <row r="10" spans="2:10" s="32" customFormat="1" ht="24" customHeight="1">
      <c r="B10" s="306"/>
      <c r="C10" s="307"/>
      <c r="D10" s="67" t="s">
        <v>52</v>
      </c>
      <c r="E10" s="69" t="s">
        <v>53</v>
      </c>
      <c r="F10" s="68" t="s">
        <v>54</v>
      </c>
      <c r="G10" s="311"/>
      <c r="H10" s="312"/>
      <c r="I10" s="65"/>
    </row>
    <row r="11" spans="2:10" s="32" customFormat="1" ht="15" customHeight="1">
      <c r="B11" s="303" t="s">
        <v>171</v>
      </c>
      <c r="C11" s="304"/>
      <c r="D11" s="304"/>
      <c r="E11" s="304"/>
      <c r="F11" s="304"/>
      <c r="G11" s="304"/>
      <c r="H11" s="305"/>
      <c r="I11" s="65"/>
    </row>
    <row r="12" spans="2:10" s="32" customFormat="1" ht="10">
      <c r="B12" s="64" t="s">
        <v>224</v>
      </c>
      <c r="C12" s="57" t="s">
        <v>130</v>
      </c>
      <c r="D12" s="142">
        <f>'[1]Oferta de Juegos'!D12</f>
        <v>5</v>
      </c>
      <c r="E12" s="142">
        <f>'[1]Oferta de Juegos'!E12</f>
        <v>9</v>
      </c>
      <c r="F12" s="142">
        <f>'[1]Oferta de Juegos'!F12</f>
        <v>1</v>
      </c>
      <c r="G12" s="142">
        <f>'[1]Oferta de Juegos'!G12</f>
        <v>351</v>
      </c>
      <c r="H12" s="143">
        <f>'[1]Oferta de Juegos'!H12</f>
        <v>60</v>
      </c>
      <c r="I12" s="65"/>
    </row>
    <row r="13" spans="2:10" s="32" customFormat="1" ht="9" customHeight="1">
      <c r="B13" s="76" t="s">
        <v>125</v>
      </c>
      <c r="C13" s="25" t="s">
        <v>62</v>
      </c>
      <c r="D13" s="141">
        <f>'[1]Oferta de Juegos'!D13</f>
        <v>7</v>
      </c>
      <c r="E13" s="141">
        <f>'[1]Oferta de Juegos'!E13</f>
        <v>12</v>
      </c>
      <c r="F13" s="141">
        <f>'[1]Oferta de Juegos'!F13</f>
        <v>2</v>
      </c>
      <c r="G13" s="141">
        <f>'[1]Oferta de Juegos'!G13</f>
        <v>484</v>
      </c>
      <c r="H13" s="141">
        <f>'[1]Oferta de Juegos'!H13</f>
        <v>100</v>
      </c>
      <c r="I13" s="65"/>
    </row>
    <row r="14" spans="2:10" s="32" customFormat="1" ht="9" customHeight="1">
      <c r="B14" s="64" t="s">
        <v>1</v>
      </c>
      <c r="C14" s="57" t="s">
        <v>63</v>
      </c>
      <c r="D14" s="142">
        <f>'[1]Oferta de Juegos'!D14</f>
        <v>10</v>
      </c>
      <c r="E14" s="142">
        <f>'[1]Oferta de Juegos'!E14</f>
        <v>30</v>
      </c>
      <c r="F14" s="142">
        <f>'[1]Oferta de Juegos'!F14</f>
        <v>2</v>
      </c>
      <c r="G14" s="142">
        <f>'[1]Oferta de Juegos'!G14</f>
        <v>786</v>
      </c>
      <c r="H14" s="143">
        <f>'[1]Oferta de Juegos'!H14</f>
        <v>124</v>
      </c>
      <c r="I14" s="65"/>
    </row>
    <row r="15" spans="2:10" s="32" customFormat="1" ht="9" customHeight="1">
      <c r="B15" s="77" t="s">
        <v>49</v>
      </c>
      <c r="C15" s="25" t="s">
        <v>64</v>
      </c>
      <c r="D15" s="141">
        <f>'[1]Oferta de Juegos'!D15</f>
        <v>5</v>
      </c>
      <c r="E15" s="141">
        <f>'[1]Oferta de Juegos'!E15</f>
        <v>14</v>
      </c>
      <c r="F15" s="141">
        <f>'[1]Oferta de Juegos'!F15</f>
        <v>1</v>
      </c>
      <c r="G15" s="141">
        <f>'[1]Oferta de Juegos'!G15</f>
        <v>397</v>
      </c>
      <c r="H15" s="144">
        <f>'[1]Oferta de Juegos'!H15</f>
        <v>179</v>
      </c>
      <c r="I15" s="65"/>
    </row>
    <row r="16" spans="2:10" s="32" customFormat="1" ht="9" customHeight="1">
      <c r="B16" s="64" t="s">
        <v>152</v>
      </c>
      <c r="C16" s="57" t="s">
        <v>153</v>
      </c>
      <c r="D16" s="142">
        <f>'[1]Oferta de Juegos'!D16</f>
        <v>6</v>
      </c>
      <c r="E16" s="142">
        <f>'[1]Oferta de Juegos'!E16</f>
        <v>8</v>
      </c>
      <c r="F16" s="142">
        <f>'[1]Oferta de Juegos'!F16</f>
        <v>1</v>
      </c>
      <c r="G16" s="142">
        <f>'[1]Oferta de Juegos'!G16</f>
        <v>254</v>
      </c>
      <c r="H16" s="143">
        <f>'[1]Oferta de Juegos'!H16</f>
        <v>60</v>
      </c>
      <c r="I16" s="65"/>
    </row>
    <row r="17" spans="2:10" s="32" customFormat="1" ht="9" customHeight="1">
      <c r="B17" s="76" t="s">
        <v>18</v>
      </c>
      <c r="C17" s="25" t="s">
        <v>65</v>
      </c>
      <c r="D17" s="141">
        <f>'[1]Oferta de Juegos'!D17</f>
        <v>7</v>
      </c>
      <c r="E17" s="141">
        <f>'[1]Oferta de Juegos'!E17</f>
        <v>9</v>
      </c>
      <c r="F17" s="141">
        <f>'[1]Oferta de Juegos'!F17</f>
        <v>1</v>
      </c>
      <c r="G17" s="141">
        <f>'[1]Oferta de Juegos'!G17</f>
        <v>352</v>
      </c>
      <c r="H17" s="144">
        <f>'[1]Oferta de Juegos'!H17</f>
        <v>148</v>
      </c>
      <c r="I17" s="65"/>
      <c r="J17" s="33"/>
    </row>
    <row r="18" spans="2:10" s="32" customFormat="1" ht="9" customHeight="1">
      <c r="B18" s="64" t="s">
        <v>76</v>
      </c>
      <c r="C18" s="57" t="s">
        <v>66</v>
      </c>
      <c r="D18" s="142">
        <f>'[1]Oferta de Juegos'!D18</f>
        <v>16</v>
      </c>
      <c r="E18" s="142">
        <f>'[1]Oferta de Juegos'!E18</f>
        <v>43</v>
      </c>
      <c r="F18" s="142">
        <f>'[1]Oferta de Juegos'!F18</f>
        <v>1</v>
      </c>
      <c r="G18" s="142">
        <f>'[1]Oferta de Juegos'!G18</f>
        <v>896</v>
      </c>
      <c r="H18" s="143">
        <f>'[1]Oferta de Juegos'!H18</f>
        <v>100</v>
      </c>
      <c r="I18" s="65"/>
      <c r="J18" s="33"/>
    </row>
    <row r="19" spans="2:10" s="32" customFormat="1" ht="9" customHeight="1">
      <c r="B19" s="76" t="s">
        <v>126</v>
      </c>
      <c r="C19" s="25" t="s">
        <v>67</v>
      </c>
      <c r="D19" s="141">
        <f>'[1]Oferta de Juegos'!D19</f>
        <v>24</v>
      </c>
      <c r="E19" s="141">
        <f>'[1]Oferta de Juegos'!E19</f>
        <v>56</v>
      </c>
      <c r="F19" s="141">
        <f>'[1]Oferta de Juegos'!F19</f>
        <v>1</v>
      </c>
      <c r="G19" s="141">
        <f>'[1]Oferta de Juegos'!G19</f>
        <v>1982</v>
      </c>
      <c r="H19" s="144">
        <f>'[1]Oferta de Juegos'!H19</f>
        <v>300</v>
      </c>
      <c r="I19" s="65"/>
      <c r="J19" s="33"/>
    </row>
    <row r="20" spans="2:10" s="32" customFormat="1" ht="9" customHeight="1">
      <c r="B20" s="64" t="s">
        <v>2</v>
      </c>
      <c r="C20" s="57" t="s">
        <v>68</v>
      </c>
      <c r="D20" s="142">
        <f>'[1]Oferta de Juegos'!D20</f>
        <v>5</v>
      </c>
      <c r="E20" s="142">
        <f>'[1]Oferta de Juegos'!E20</f>
        <v>12</v>
      </c>
      <c r="F20" s="142">
        <f>'[1]Oferta de Juegos'!F20</f>
        <v>2</v>
      </c>
      <c r="G20" s="142">
        <f>'[1]Oferta de Juegos'!G20</f>
        <v>238</v>
      </c>
      <c r="H20" s="143">
        <f>'[1]Oferta de Juegos'!H20</f>
        <v>30</v>
      </c>
      <c r="I20" s="65"/>
    </row>
    <row r="21" spans="2:10" s="32" customFormat="1" ht="9" customHeight="1">
      <c r="B21" s="89" t="s">
        <v>3</v>
      </c>
      <c r="C21" s="87" t="s">
        <v>69</v>
      </c>
      <c r="D21" s="145">
        <f>'[1]Oferta de Juegos'!D21</f>
        <v>4</v>
      </c>
      <c r="E21" s="145">
        <f>'[1]Oferta de Juegos'!E21</f>
        <v>10</v>
      </c>
      <c r="F21" s="145">
        <f>'[1]Oferta de Juegos'!F21</f>
        <v>1</v>
      </c>
      <c r="G21" s="145">
        <f>'[1]Oferta de Juegos'!G21</f>
        <v>415</v>
      </c>
      <c r="H21" s="146">
        <f>'[1]Oferta de Juegos'!H21</f>
        <v>68</v>
      </c>
      <c r="I21" s="65"/>
    </row>
    <row r="22" spans="2:10" s="32" customFormat="1" ht="9" customHeight="1">
      <c r="B22" s="88" t="s">
        <v>233</v>
      </c>
      <c r="C22" s="27" t="s">
        <v>234</v>
      </c>
      <c r="D22" s="147">
        <f>'[1]Oferta de Juegos'!D22</f>
        <v>6</v>
      </c>
      <c r="E22" s="147">
        <f>'[1]Oferta de Juegos'!E22</f>
        <v>13</v>
      </c>
      <c r="F22" s="147">
        <f>'[1]Oferta de Juegos'!F22</f>
        <v>1</v>
      </c>
      <c r="G22" s="147">
        <f>'[1]Oferta de Juegos'!G22</f>
        <v>450</v>
      </c>
      <c r="H22" s="148">
        <f>'[1]Oferta de Juegos'!H22</f>
        <v>68</v>
      </c>
      <c r="I22" s="65"/>
    </row>
    <row r="23" spans="2:10" s="32" customFormat="1" ht="9" customHeight="1">
      <c r="B23" s="89" t="s">
        <v>127</v>
      </c>
      <c r="C23" s="87" t="s">
        <v>70</v>
      </c>
      <c r="D23" s="145">
        <f>'[1]Oferta de Juegos'!D23</f>
        <v>12</v>
      </c>
      <c r="E23" s="145">
        <f>'[1]Oferta de Juegos'!E23</f>
        <v>36</v>
      </c>
      <c r="F23" s="145">
        <f>'[1]Oferta de Juegos'!F23</f>
        <v>2</v>
      </c>
      <c r="G23" s="145">
        <f>'[1]Oferta de Juegos'!G23</f>
        <v>1385</v>
      </c>
      <c r="H23" s="146">
        <f>'[1]Oferta de Juegos'!H23</f>
        <v>168</v>
      </c>
      <c r="I23" s="65"/>
    </row>
    <row r="24" spans="2:10" s="32" customFormat="1" ht="9" customHeight="1">
      <c r="B24" s="88" t="s">
        <v>7</v>
      </c>
      <c r="C24" s="27" t="s">
        <v>71</v>
      </c>
      <c r="D24" s="147">
        <f>'[1]Oferta de Juegos'!D24</f>
        <v>4</v>
      </c>
      <c r="E24" s="147">
        <f>'[1]Oferta de Juegos'!E24</f>
        <v>7</v>
      </c>
      <c r="F24" s="147">
        <f>'[1]Oferta de Juegos'!F24</f>
        <v>1</v>
      </c>
      <c r="G24" s="147">
        <f>'[1]Oferta de Juegos'!G24</f>
        <v>191</v>
      </c>
      <c r="H24" s="148">
        <f>'[1]Oferta de Juegos'!H24</f>
        <v>40</v>
      </c>
      <c r="I24" s="65"/>
    </row>
    <row r="25" spans="2:10" s="32" customFormat="1" ht="9" customHeight="1">
      <c r="B25" s="89" t="s">
        <v>8</v>
      </c>
      <c r="C25" s="87" t="s">
        <v>72</v>
      </c>
      <c r="D25" s="145">
        <f>'[1]Oferta de Juegos'!D25</f>
        <v>7</v>
      </c>
      <c r="E25" s="145">
        <f>'[1]Oferta de Juegos'!E25</f>
        <v>26</v>
      </c>
      <c r="F25" s="145">
        <f>'[1]Oferta de Juegos'!F25</f>
        <v>3</v>
      </c>
      <c r="G25" s="145">
        <f>'[1]Oferta de Juegos'!G25</f>
        <v>735</v>
      </c>
      <c r="H25" s="146">
        <f>'[1]Oferta de Juegos'!H25</f>
        <v>176</v>
      </c>
      <c r="I25" s="65"/>
    </row>
    <row r="26" spans="2:10" s="32" customFormat="1" ht="9" customHeight="1">
      <c r="B26" s="102" t="s">
        <v>9</v>
      </c>
      <c r="C26" s="27" t="s">
        <v>73</v>
      </c>
      <c r="D26" s="147">
        <f>'[1]Oferta de Juegos'!D26</f>
        <v>5</v>
      </c>
      <c r="E26" s="147">
        <f>'[1]Oferta de Juegos'!E26</f>
        <v>15</v>
      </c>
      <c r="F26" s="147">
        <f>'[1]Oferta de Juegos'!F26</f>
        <v>2</v>
      </c>
      <c r="G26" s="147">
        <f>'[1]Oferta de Juegos'!G26</f>
        <v>429</v>
      </c>
      <c r="H26" s="148">
        <f>'[1]Oferta de Juegos'!H26</f>
        <v>100</v>
      </c>
      <c r="I26" s="65"/>
    </row>
    <row r="27" spans="2:10" s="32" customFormat="1" ht="9" customHeight="1">
      <c r="B27" s="89" t="s">
        <v>128</v>
      </c>
      <c r="C27" s="87" t="s">
        <v>74</v>
      </c>
      <c r="D27" s="145">
        <f>'[1]Oferta de Juegos'!D27</f>
        <v>7</v>
      </c>
      <c r="E27" s="145">
        <f>'[1]Oferta de Juegos'!E27</f>
        <v>13</v>
      </c>
      <c r="F27" s="145">
        <f>'[1]Oferta de Juegos'!F27</f>
        <v>1</v>
      </c>
      <c r="G27" s="145">
        <f>'[1]Oferta de Juegos'!G27</f>
        <v>406</v>
      </c>
      <c r="H27" s="146">
        <f>'[1]Oferta de Juegos'!H27</f>
        <v>60</v>
      </c>
      <c r="I27" s="65"/>
    </row>
    <row r="28" spans="2:10" s="32" customFormat="1" ht="9" customHeight="1">
      <c r="B28" s="102" t="s">
        <v>90</v>
      </c>
      <c r="C28" s="27" t="s">
        <v>91</v>
      </c>
      <c r="D28" s="147">
        <f>'[1]Oferta de Juegos'!D28</f>
        <v>5</v>
      </c>
      <c r="E28" s="147">
        <f>'[1]Oferta de Juegos'!E28</f>
        <v>11</v>
      </c>
      <c r="F28" s="147">
        <f>'[1]Oferta de Juegos'!F28</f>
        <v>1</v>
      </c>
      <c r="G28" s="147">
        <f>'[1]Oferta de Juegos'!G28</f>
        <v>244</v>
      </c>
      <c r="H28" s="148">
        <f>'[1]Oferta de Juegos'!H28</f>
        <v>36</v>
      </c>
      <c r="I28" s="65"/>
    </row>
    <row r="29" spans="2:10" s="32" customFormat="1" ht="9" customHeight="1">
      <c r="B29" s="89" t="s">
        <v>88</v>
      </c>
      <c r="C29" s="87" t="s">
        <v>89</v>
      </c>
      <c r="D29" s="145">
        <f>'[1]Oferta de Juegos'!D29</f>
        <v>4</v>
      </c>
      <c r="E29" s="145">
        <f>'[1]Oferta de Juegos'!E29</f>
        <v>6</v>
      </c>
      <c r="F29" s="145">
        <f>'[1]Oferta de Juegos'!F29</f>
        <v>1</v>
      </c>
      <c r="G29" s="145">
        <f>'[1]Oferta de Juegos'!G29</f>
        <v>222</v>
      </c>
      <c r="H29" s="146">
        <f>'[1]Oferta de Juegos'!H29</f>
        <v>38</v>
      </c>
      <c r="I29" s="65"/>
    </row>
    <row r="30" spans="2:10" s="32" customFormat="1" ht="9" customHeight="1">
      <c r="B30" s="102" t="s">
        <v>10</v>
      </c>
      <c r="C30" s="27" t="s">
        <v>75</v>
      </c>
      <c r="D30" s="147">
        <f>'[1]Oferta de Juegos'!D30</f>
        <v>6</v>
      </c>
      <c r="E30" s="147">
        <f>'[1]Oferta de Juegos'!E30</f>
        <v>12</v>
      </c>
      <c r="F30" s="147">
        <f>'[1]Oferta de Juegos'!F30</f>
        <v>2</v>
      </c>
      <c r="G30" s="147">
        <f>'[1]Oferta de Juegos'!G30</f>
        <v>502</v>
      </c>
      <c r="H30" s="148">
        <f>'[1]Oferta de Juegos'!H30</f>
        <v>100</v>
      </c>
      <c r="I30" s="65"/>
    </row>
    <row r="31" spans="2:10" s="32" customFormat="1" ht="9" customHeight="1">
      <c r="B31" s="115" t="s">
        <v>150</v>
      </c>
      <c r="C31" s="112"/>
      <c r="D31" s="149">
        <f>'[1]Oferta de Juegos'!D31</f>
        <v>145</v>
      </c>
      <c r="E31" s="149">
        <f>'[1]Oferta de Juegos'!E31</f>
        <v>342</v>
      </c>
      <c r="F31" s="149">
        <f>'[1]Oferta de Juegos'!F31</f>
        <v>27</v>
      </c>
      <c r="G31" s="149">
        <f>'[1]Oferta de Juegos'!G31</f>
        <v>10719</v>
      </c>
      <c r="H31" s="150">
        <f>'[1]Oferta de Juegos'!H31</f>
        <v>1955</v>
      </c>
      <c r="I31" s="65"/>
    </row>
    <row r="32" spans="2:10" s="32" customFormat="1">
      <c r="B32" s="303" t="s">
        <v>147</v>
      </c>
      <c r="C32" s="304"/>
      <c r="D32" s="304"/>
      <c r="E32" s="304"/>
      <c r="F32" s="304"/>
      <c r="G32" s="304"/>
      <c r="H32" s="305"/>
    </row>
    <row r="33" spans="2:10">
      <c r="B33" s="64" t="s">
        <v>129</v>
      </c>
      <c r="C33" s="57" t="s">
        <v>130</v>
      </c>
      <c r="D33" s="142">
        <f>'[2]Oferta de Juegos'!D11</f>
        <v>2</v>
      </c>
      <c r="E33" s="142">
        <f>'[2]Oferta de Juegos'!E11</f>
        <v>4</v>
      </c>
      <c r="F33" s="142">
        <f>'[2]Oferta de Juegos'!F11</f>
        <v>0</v>
      </c>
      <c r="G33" s="142">
        <f>'[2]Oferta de Juegos'!G11</f>
        <v>371</v>
      </c>
      <c r="H33" s="142">
        <f>'[2]Oferta de Juegos'!H11</f>
        <v>0</v>
      </c>
      <c r="J33" s="36"/>
    </row>
    <row r="34" spans="2:10">
      <c r="B34" s="77" t="s">
        <v>131</v>
      </c>
      <c r="C34" s="25" t="s">
        <v>132</v>
      </c>
      <c r="D34" s="141">
        <f>'[2]Oferta de Juegos'!D12</f>
        <v>6</v>
      </c>
      <c r="E34" s="141">
        <f>'[2]Oferta de Juegos'!E12</f>
        <v>17</v>
      </c>
      <c r="F34" s="141">
        <f>'[2]Oferta de Juegos'!F12</f>
        <v>1</v>
      </c>
      <c r="G34" s="141">
        <f>'[2]Oferta de Juegos'!G12</f>
        <v>688</v>
      </c>
      <c r="H34" s="144">
        <f>'[2]Oferta de Juegos'!H12</f>
        <v>0</v>
      </c>
    </row>
    <row r="35" spans="2:10">
      <c r="B35" s="64" t="s">
        <v>133</v>
      </c>
      <c r="C35" s="57" t="s">
        <v>134</v>
      </c>
      <c r="D35" s="142">
        <f>'[2]Oferta de Juegos'!D13</f>
        <v>6</v>
      </c>
      <c r="E35" s="142">
        <f>'[2]Oferta de Juegos'!E13</f>
        <v>20</v>
      </c>
      <c r="F35" s="142">
        <f>'[2]Oferta de Juegos'!F13</f>
        <v>1</v>
      </c>
      <c r="G35" s="142">
        <f>'[2]Oferta de Juegos'!G13</f>
        <v>907</v>
      </c>
      <c r="H35" s="143">
        <f>'[2]Oferta de Juegos'!H13</f>
        <v>0</v>
      </c>
    </row>
    <row r="36" spans="2:10">
      <c r="B36" s="76" t="s">
        <v>135</v>
      </c>
      <c r="C36" s="25" t="s">
        <v>136</v>
      </c>
      <c r="D36" s="141">
        <f>'[2]Oferta de Juegos'!D14</f>
        <v>16</v>
      </c>
      <c r="E36" s="141">
        <f>'[2]Oferta de Juegos'!E14</f>
        <v>60</v>
      </c>
      <c r="F36" s="141">
        <f>'[2]Oferta de Juegos'!F14</f>
        <v>3</v>
      </c>
      <c r="G36" s="141">
        <f>'[2]Oferta de Juegos'!G14</f>
        <v>1500</v>
      </c>
      <c r="H36" s="144">
        <f>'[2]Oferta de Juegos'!H14</f>
        <v>148</v>
      </c>
    </row>
    <row r="37" spans="2:10">
      <c r="B37" s="64" t="s">
        <v>137</v>
      </c>
      <c r="C37" s="57" t="s">
        <v>138</v>
      </c>
      <c r="D37" s="142">
        <f>'[2]Oferta de Juegos'!D15</f>
        <v>6</v>
      </c>
      <c r="E37" s="142">
        <f>'[2]Oferta de Juegos'!E15</f>
        <v>27</v>
      </c>
      <c r="F37" s="142">
        <f>'[2]Oferta de Juegos'!F15</f>
        <v>0</v>
      </c>
      <c r="G37" s="142">
        <f>'[2]Oferta de Juegos'!G15</f>
        <v>454</v>
      </c>
      <c r="H37" s="143">
        <f>'[2]Oferta de Juegos'!H15</f>
        <v>0</v>
      </c>
    </row>
    <row r="38" spans="2:10">
      <c r="B38" s="76" t="s">
        <v>139</v>
      </c>
      <c r="C38" s="25" t="s">
        <v>140</v>
      </c>
      <c r="D38" s="141">
        <f>'[2]Oferta de Juegos'!D16</f>
        <v>7</v>
      </c>
      <c r="E38" s="141">
        <f>'[2]Oferta de Juegos'!E16</f>
        <v>36</v>
      </c>
      <c r="F38" s="141">
        <f>'[2]Oferta de Juegos'!F16</f>
        <v>2</v>
      </c>
      <c r="G38" s="141">
        <f>'[2]Oferta de Juegos'!G16</f>
        <v>457</v>
      </c>
      <c r="H38" s="144">
        <f>'[2]Oferta de Juegos'!H16</f>
        <v>0</v>
      </c>
    </row>
    <row r="39" spans="2:10">
      <c r="B39" s="64" t="s">
        <v>141</v>
      </c>
      <c r="C39" s="57" t="s">
        <v>142</v>
      </c>
      <c r="D39" s="142">
        <f>'[2]Oferta de Juegos'!D17</f>
        <v>2</v>
      </c>
      <c r="E39" s="142">
        <f>'[2]Oferta de Juegos'!E17</f>
        <v>5</v>
      </c>
      <c r="F39" s="142">
        <f>'[2]Oferta de Juegos'!F17</f>
        <v>0</v>
      </c>
      <c r="G39" s="142">
        <f>'[2]Oferta de Juegos'!G17</f>
        <v>125</v>
      </c>
      <c r="H39" s="143">
        <f>'[2]Oferta de Juegos'!H17</f>
        <v>0</v>
      </c>
    </row>
    <row r="40" spans="2:10">
      <c r="B40" s="113" t="s">
        <v>150</v>
      </c>
      <c r="C40" s="114"/>
      <c r="D40" s="151">
        <f>'[2]Oferta de Juegos'!D18</f>
        <v>45</v>
      </c>
      <c r="E40" s="151">
        <f>'[2]Oferta de Juegos'!E18</f>
        <v>169</v>
      </c>
      <c r="F40" s="151">
        <f>'[2]Oferta de Juegos'!F18</f>
        <v>7</v>
      </c>
      <c r="G40" s="151">
        <f>'[2]Oferta de Juegos'!G18</f>
        <v>4502</v>
      </c>
      <c r="H40" s="152">
        <f>'[2]Oferta de Juegos'!H18</f>
        <v>148</v>
      </c>
    </row>
    <row r="41" spans="2:10">
      <c r="B41" s="82" t="s">
        <v>143</v>
      </c>
      <c r="C41" s="95"/>
      <c r="D41" s="96">
        <f>D40+D31</f>
        <v>190</v>
      </c>
      <c r="E41" s="96">
        <f t="shared" ref="E41:G41" si="0">E40+E31</f>
        <v>511</v>
      </c>
      <c r="F41" s="96">
        <f t="shared" si="0"/>
        <v>34</v>
      </c>
      <c r="G41" s="96">
        <f t="shared" si="0"/>
        <v>15221</v>
      </c>
      <c r="H41" s="97">
        <f>H40+H31</f>
        <v>2103</v>
      </c>
    </row>
    <row r="43" spans="2:10">
      <c r="B43" s="94"/>
    </row>
  </sheetData>
  <mergeCells count="8">
    <mergeCell ref="B32:H32"/>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6"/>
  <sheetViews>
    <sheetView zoomScaleNormal="100" zoomScaleSheetLayoutView="100" workbookViewId="0">
      <selection activeCell="AA32" sqref="C12:AA32"/>
    </sheetView>
  </sheetViews>
  <sheetFormatPr baseColWidth="10" defaultColWidth="11.453125" defaultRowHeight="14"/>
  <cols>
    <col min="1" max="1" width="4.1796875" style="13" customWidth="1"/>
    <col min="2" max="2" width="19.26953125" style="13" customWidth="1"/>
    <col min="3" max="3" width="9.54296875" style="13" bestFit="1" customWidth="1"/>
    <col min="4" max="4" width="10.81640625" style="13" bestFit="1" customWidth="1"/>
    <col min="5" max="5" width="10.81640625" style="13" customWidth="1"/>
    <col min="6" max="6" width="11" style="13" bestFit="1" customWidth="1"/>
    <col min="7" max="7" width="9.54296875" style="13" customWidth="1"/>
    <col min="8" max="8" width="9" style="13" bestFit="1" customWidth="1"/>
    <col min="9" max="9" width="9.1796875" style="13" bestFit="1" customWidth="1"/>
    <col min="10" max="10" width="6.26953125" style="13" bestFit="1" customWidth="1"/>
    <col min="11" max="11" width="5.1796875" style="13" bestFit="1" customWidth="1"/>
    <col min="12" max="12" width="8.81640625" style="13" bestFit="1" customWidth="1"/>
    <col min="13" max="14" width="8.26953125" style="13" customWidth="1"/>
    <col min="15" max="15" width="9.81640625" style="13" bestFit="1" customWidth="1"/>
    <col min="16" max="16" width="13.81640625" style="13" bestFit="1" customWidth="1"/>
    <col min="17" max="17" width="7" style="13" bestFit="1" customWidth="1"/>
    <col min="18" max="24" width="7.81640625" style="13" customWidth="1"/>
    <col min="25" max="25" width="10.81640625" style="13" customWidth="1"/>
    <col min="26" max="26" width="5.81640625" style="13" customWidth="1"/>
    <col min="27" max="27" width="4.7265625" style="13" bestFit="1" customWidth="1"/>
    <col min="28" max="28" width="7.7265625" style="13" customWidth="1"/>
    <col min="29" max="29" width="1" style="13" customWidth="1"/>
    <col min="30" max="30" width="12.54296875" style="13" bestFit="1" customWidth="1"/>
    <col min="31" max="16384" width="11.453125" style="13"/>
  </cols>
  <sheetData>
    <row r="1" spans="2:28" ht="10.5" customHeight="1"/>
    <row r="2" spans="2:28" ht="10.5" customHeight="1"/>
    <row r="3" spans="2:28" ht="10.5" customHeight="1"/>
    <row r="4" spans="2:28" ht="10.5" customHeight="1"/>
    <row r="5" spans="2:28" ht="10.5" customHeight="1"/>
    <row r="6" spans="2:28" ht="12.75" customHeight="1"/>
    <row r="7" spans="2:28" ht="49.5" customHeight="1"/>
    <row r="8" spans="2:28" ht="22.5" customHeight="1">
      <c r="B8" s="313" t="str">
        <f>"NUMERO DE MAQUINAS DE AZAR POR FABRICANTE Y PROCEDENCIA - "&amp;[1]Parametros!$B$12&amp;" "&amp;MID([1]Parametros!$C$2,1,4)</f>
        <v>NUMERO DE MAQUINAS DE AZAR POR FABRICANTE Y PROCEDENCIA - Agosto 2019</v>
      </c>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70"/>
    </row>
    <row r="9" spans="2:28" ht="22.5" customHeight="1">
      <c r="B9" s="303" t="s">
        <v>171</v>
      </c>
      <c r="C9" s="304"/>
      <c r="D9" s="304"/>
      <c r="E9" s="304"/>
      <c r="F9" s="304"/>
      <c r="G9" s="304"/>
      <c r="H9" s="304"/>
      <c r="I9" s="304"/>
      <c r="J9" s="304"/>
      <c r="K9" s="304"/>
      <c r="L9" s="304"/>
      <c r="M9" s="304"/>
      <c r="N9" s="304"/>
      <c r="O9" s="304"/>
      <c r="P9" s="304"/>
      <c r="Q9" s="304"/>
      <c r="R9" s="304"/>
      <c r="S9" s="304"/>
      <c r="T9" s="304"/>
      <c r="U9" s="304"/>
      <c r="V9" s="304"/>
      <c r="W9" s="304"/>
      <c r="X9" s="304"/>
      <c r="Y9" s="304"/>
      <c r="Z9" s="304"/>
      <c r="AA9" s="305"/>
      <c r="AB9" s="70"/>
    </row>
    <row r="10" spans="2:28" ht="11.25" customHeight="1">
      <c r="B10" s="306" t="s">
        <v>12</v>
      </c>
      <c r="C10" s="90" t="s">
        <v>95</v>
      </c>
      <c r="D10" s="90" t="s">
        <v>96</v>
      </c>
      <c r="E10" s="90" t="s">
        <v>97</v>
      </c>
      <c r="F10" s="90" t="s">
        <v>98</v>
      </c>
      <c r="G10" s="90" t="s">
        <v>99</v>
      </c>
      <c r="H10" s="90" t="s">
        <v>100</v>
      </c>
      <c r="I10" s="90" t="s">
        <v>101</v>
      </c>
      <c r="J10" s="90" t="s">
        <v>123</v>
      </c>
      <c r="K10" s="90" t="s">
        <v>102</v>
      </c>
      <c r="L10" s="90" t="s">
        <v>103</v>
      </c>
      <c r="M10" s="90" t="s">
        <v>104</v>
      </c>
      <c r="N10" s="90" t="s">
        <v>105</v>
      </c>
      <c r="O10" s="315" t="s">
        <v>160</v>
      </c>
      <c r="P10" s="90" t="s">
        <v>106</v>
      </c>
      <c r="Q10" s="90" t="s">
        <v>107</v>
      </c>
      <c r="R10" s="90" t="s">
        <v>108</v>
      </c>
      <c r="S10" s="318" t="s">
        <v>219</v>
      </c>
      <c r="T10" s="318" t="s">
        <v>220</v>
      </c>
      <c r="U10" s="318" t="s">
        <v>221</v>
      </c>
      <c r="V10" s="318" t="s">
        <v>226</v>
      </c>
      <c r="W10" s="319" t="str">
        <f>'[1]Parque de Máquinas'!W9</f>
        <v>Interblock D.D.</v>
      </c>
      <c r="X10" s="319" t="str">
        <f>'[1]Parque de Máquinas'!X9</f>
        <v>Euro Games Technology (EGT)</v>
      </c>
      <c r="Y10" s="319" t="str">
        <f>'[1]Parque de Máquinas'!Y9</f>
        <v>Win Technologies</v>
      </c>
      <c r="Z10" s="306" t="s">
        <v>109</v>
      </c>
      <c r="AA10" s="314"/>
    </row>
    <row r="11" spans="2:28" ht="43.5" customHeight="1">
      <c r="B11" s="306"/>
      <c r="C11" s="30" t="s">
        <v>110</v>
      </c>
      <c r="D11" s="30" t="s">
        <v>111</v>
      </c>
      <c r="E11" s="30" t="s">
        <v>112</v>
      </c>
      <c r="F11" s="30" t="s">
        <v>113</v>
      </c>
      <c r="G11" s="30" t="s">
        <v>114</v>
      </c>
      <c r="H11" s="30" t="s">
        <v>115</v>
      </c>
      <c r="I11" s="30" t="s">
        <v>115</v>
      </c>
      <c r="J11" s="30" t="s">
        <v>124</v>
      </c>
      <c r="K11" s="30" t="s">
        <v>114</v>
      </c>
      <c r="L11" s="30" t="s">
        <v>116</v>
      </c>
      <c r="M11" s="30" t="s">
        <v>117</v>
      </c>
      <c r="N11" s="30" t="s">
        <v>118</v>
      </c>
      <c r="O11" s="316"/>
      <c r="P11" s="30" t="s">
        <v>114</v>
      </c>
      <c r="Q11" s="30" t="s">
        <v>119</v>
      </c>
      <c r="R11" s="30" t="s">
        <v>114</v>
      </c>
      <c r="S11" s="319"/>
      <c r="T11" s="319"/>
      <c r="U11" s="319"/>
      <c r="V11" s="319"/>
      <c r="W11" s="319"/>
      <c r="X11" s="319"/>
      <c r="Y11" s="319"/>
      <c r="Z11" s="306"/>
      <c r="AA11" s="314"/>
    </row>
    <row r="12" spans="2:28" ht="11.25" customHeight="1">
      <c r="B12" s="64" t="s">
        <v>224</v>
      </c>
      <c r="C12" s="155">
        <f>'[1]Parque de Máquinas'!C11</f>
        <v>24</v>
      </c>
      <c r="D12" s="155">
        <f>'[1]Parque de Máquinas'!D11</f>
        <v>34</v>
      </c>
      <c r="E12" s="155">
        <f>'[1]Parque de Máquinas'!E11</f>
        <v>0</v>
      </c>
      <c r="F12" s="155">
        <f>'[1]Parque de Máquinas'!F11</f>
        <v>8</v>
      </c>
      <c r="G12" s="155">
        <f>'[1]Parque de Máquinas'!G11</f>
        <v>110</v>
      </c>
      <c r="H12" s="155">
        <f>'[1]Parque de Máquinas'!H11</f>
        <v>0</v>
      </c>
      <c r="I12" s="155">
        <f>'[1]Parque de Máquinas'!I11</f>
        <v>0</v>
      </c>
      <c r="J12" s="155">
        <f>'[1]Parque de Máquinas'!J11</f>
        <v>0</v>
      </c>
      <c r="K12" s="155">
        <f>'[1]Parque de Máquinas'!K11</f>
        <v>64</v>
      </c>
      <c r="L12" s="155">
        <f>'[1]Parque de Máquinas'!L11</f>
        <v>47</v>
      </c>
      <c r="M12" s="155">
        <f>'[1]Parque de Máquinas'!M11</f>
        <v>0</v>
      </c>
      <c r="N12" s="155">
        <f>'[1]Parque de Máquinas'!N11</f>
        <v>44</v>
      </c>
      <c r="O12" s="155">
        <f>'[1]Parque de Máquinas'!O11</f>
        <v>0</v>
      </c>
      <c r="P12" s="155">
        <f>'[1]Parque de Máquinas'!P11</f>
        <v>0</v>
      </c>
      <c r="Q12" s="155">
        <f>'[1]Parque de Máquinas'!Q11</f>
        <v>0</v>
      </c>
      <c r="R12" s="155">
        <f>'[1]Parque de Máquinas'!R11</f>
        <v>0</v>
      </c>
      <c r="S12" s="155">
        <f>'[1]Parque de Máquinas'!S11</f>
        <v>0</v>
      </c>
      <c r="T12" s="155">
        <f>'[1]Parque de Máquinas'!T11</f>
        <v>0</v>
      </c>
      <c r="U12" s="155">
        <f>'[1]Parque de Máquinas'!U11</f>
        <v>0</v>
      </c>
      <c r="V12" s="155">
        <f>'[1]Parque de Máquinas'!V11</f>
        <v>20</v>
      </c>
      <c r="W12" s="155">
        <f>'[1]Parque de Máquinas'!W11</f>
        <v>0</v>
      </c>
      <c r="X12" s="155">
        <f>'[1]Parque de Máquinas'!X11</f>
        <v>0</v>
      </c>
      <c r="Y12" s="155">
        <f>'[1]Parque de Máquinas'!Y11</f>
        <v>0</v>
      </c>
      <c r="Z12" s="155">
        <f>'[1]Parque de Máquinas'!Z11</f>
        <v>351</v>
      </c>
      <c r="AA12" s="295">
        <f>'[1]Parque de Máquinas'!AA11</f>
        <v>3.2745591939546598E-2</v>
      </c>
    </row>
    <row r="13" spans="2:28" ht="9" customHeight="1">
      <c r="B13" s="76" t="s">
        <v>125</v>
      </c>
      <c r="C13" s="153">
        <f>'[1]Parque de Máquinas'!C12</f>
        <v>6</v>
      </c>
      <c r="D13" s="153">
        <f>'[1]Parque de Máquinas'!D12</f>
        <v>16</v>
      </c>
      <c r="E13" s="153">
        <f>'[1]Parque de Máquinas'!E12</f>
        <v>0</v>
      </c>
      <c r="F13" s="153">
        <f>'[1]Parque de Máquinas'!F12</f>
        <v>110</v>
      </c>
      <c r="G13" s="153">
        <f>'[1]Parque de Máquinas'!G12</f>
        <v>103</v>
      </c>
      <c r="H13" s="153">
        <f>'[1]Parque de Máquinas'!H12</f>
        <v>10</v>
      </c>
      <c r="I13" s="153">
        <f>'[1]Parque de Máquinas'!I12</f>
        <v>0</v>
      </c>
      <c r="J13" s="153">
        <f>'[1]Parque de Máquinas'!J12</f>
        <v>4</v>
      </c>
      <c r="K13" s="153">
        <f>'[1]Parque de Máquinas'!K12</f>
        <v>108</v>
      </c>
      <c r="L13" s="153">
        <f>'[1]Parque de Máquinas'!L12</f>
        <v>78</v>
      </c>
      <c r="M13" s="153">
        <f>'[1]Parque de Máquinas'!M12</f>
        <v>0</v>
      </c>
      <c r="N13" s="153">
        <f>'[1]Parque de Máquinas'!N12</f>
        <v>24</v>
      </c>
      <c r="O13" s="153">
        <f>'[1]Parque de Máquinas'!O12</f>
        <v>0</v>
      </c>
      <c r="P13" s="153">
        <f>'[1]Parque de Máquinas'!P12</f>
        <v>0</v>
      </c>
      <c r="Q13" s="153">
        <f>'[1]Parque de Máquinas'!Q12</f>
        <v>0</v>
      </c>
      <c r="R13" s="153">
        <f>'[1]Parque de Máquinas'!R12</f>
        <v>25</v>
      </c>
      <c r="S13" s="153">
        <f>'[1]Parque de Máquinas'!S12</f>
        <v>0</v>
      </c>
      <c r="T13" s="153">
        <f>'[1]Parque de Máquinas'!T12</f>
        <v>0</v>
      </c>
      <c r="U13" s="153">
        <f>'[1]Parque de Máquinas'!U12</f>
        <v>0</v>
      </c>
      <c r="V13" s="153">
        <f>'[1]Parque de Máquinas'!V12</f>
        <v>0</v>
      </c>
      <c r="W13" s="153">
        <f>'[1]Parque de Máquinas'!W12</f>
        <v>0</v>
      </c>
      <c r="X13" s="153">
        <f>'[1]Parque de Máquinas'!X12</f>
        <v>0</v>
      </c>
      <c r="Y13" s="153">
        <f>'[1]Parque de Máquinas'!Y12</f>
        <v>0</v>
      </c>
      <c r="Z13" s="153">
        <f>'[1]Parque de Máquinas'!Z12</f>
        <v>484</v>
      </c>
      <c r="AA13" s="296">
        <f>'[1]Parque de Máquinas'!AA12</f>
        <v>4.5153465808377646E-2</v>
      </c>
    </row>
    <row r="14" spans="2:28" ht="9" customHeight="1">
      <c r="B14" s="64" t="s">
        <v>1</v>
      </c>
      <c r="C14" s="155">
        <f>'[1]Parque de Máquinas'!C13</f>
        <v>0</v>
      </c>
      <c r="D14" s="155">
        <f>'[1]Parque de Máquinas'!D13</f>
        <v>83</v>
      </c>
      <c r="E14" s="155">
        <f>'[1]Parque de Máquinas'!E13</f>
        <v>0</v>
      </c>
      <c r="F14" s="155">
        <f>'[1]Parque de Máquinas'!F13</f>
        <v>133</v>
      </c>
      <c r="G14" s="155">
        <f>'[1]Parque de Máquinas'!G13</f>
        <v>156</v>
      </c>
      <c r="H14" s="155">
        <f>'[1]Parque de Máquinas'!H13</f>
        <v>10</v>
      </c>
      <c r="I14" s="155">
        <f>'[1]Parque de Máquinas'!I13</f>
        <v>0</v>
      </c>
      <c r="J14" s="155">
        <f>'[1]Parque de Máquinas'!J13</f>
        <v>2</v>
      </c>
      <c r="K14" s="155">
        <f>'[1]Parque de Máquinas'!K13</f>
        <v>156</v>
      </c>
      <c r="L14" s="155">
        <f>'[1]Parque de Máquinas'!L13</f>
        <v>100</v>
      </c>
      <c r="M14" s="155">
        <f>'[1]Parque de Máquinas'!M13</f>
        <v>0</v>
      </c>
      <c r="N14" s="155">
        <f>'[1]Parque de Máquinas'!N13</f>
        <v>8</v>
      </c>
      <c r="O14" s="155">
        <f>'[1]Parque de Máquinas'!O13</f>
        <v>0</v>
      </c>
      <c r="P14" s="155">
        <f>'[1]Parque de Máquinas'!P13</f>
        <v>0</v>
      </c>
      <c r="Q14" s="155">
        <f>'[1]Parque de Máquinas'!Q13</f>
        <v>0</v>
      </c>
      <c r="R14" s="155">
        <f>'[1]Parque de Máquinas'!R13</f>
        <v>130</v>
      </c>
      <c r="S14" s="155">
        <f>'[1]Parque de Máquinas'!S13</f>
        <v>0</v>
      </c>
      <c r="T14" s="155">
        <f>'[1]Parque de Máquinas'!T13</f>
        <v>0</v>
      </c>
      <c r="U14" s="155">
        <f>'[1]Parque de Máquinas'!U13</f>
        <v>8</v>
      </c>
      <c r="V14" s="155">
        <f>'[1]Parque de Máquinas'!V13</f>
        <v>0</v>
      </c>
      <c r="W14" s="155">
        <f>'[1]Parque de Máquinas'!W13</f>
        <v>0</v>
      </c>
      <c r="X14" s="155">
        <f>'[1]Parque de Máquinas'!X13</f>
        <v>0</v>
      </c>
      <c r="Y14" s="155">
        <f>'[1]Parque de Máquinas'!Y13</f>
        <v>0</v>
      </c>
      <c r="Z14" s="155">
        <f>'[1]Parque de Máquinas'!Z13</f>
        <v>786</v>
      </c>
      <c r="AA14" s="295">
        <f>'[1]Parque de Máquinas'!AA13</f>
        <v>7.3327735796249655E-2</v>
      </c>
    </row>
    <row r="15" spans="2:28" ht="9" customHeight="1">
      <c r="B15" s="77" t="s">
        <v>49</v>
      </c>
      <c r="C15" s="153">
        <f>'[1]Parque de Máquinas'!C14</f>
        <v>0</v>
      </c>
      <c r="D15" s="153">
        <f>'[1]Parque de Máquinas'!D14</f>
        <v>30</v>
      </c>
      <c r="E15" s="153">
        <f>'[1]Parque de Máquinas'!E14</f>
        <v>0</v>
      </c>
      <c r="F15" s="153">
        <f>'[1]Parque de Máquinas'!F14</f>
        <v>61</v>
      </c>
      <c r="G15" s="153">
        <f>'[1]Parque de Máquinas'!G14</f>
        <v>82</v>
      </c>
      <c r="H15" s="153">
        <f>'[1]Parque de Máquinas'!H14</f>
        <v>0</v>
      </c>
      <c r="I15" s="153">
        <f>'[1]Parque de Máquinas'!I14</f>
        <v>16</v>
      </c>
      <c r="J15" s="153">
        <f>'[1]Parque de Máquinas'!J14</f>
        <v>0</v>
      </c>
      <c r="K15" s="153">
        <f>'[1]Parque de Máquinas'!K14</f>
        <v>65</v>
      </c>
      <c r="L15" s="153">
        <f>'[1]Parque de Máquinas'!L14</f>
        <v>56</v>
      </c>
      <c r="M15" s="153">
        <f>'[1]Parque de Máquinas'!M14</f>
        <v>0</v>
      </c>
      <c r="N15" s="153">
        <f>'[1]Parque de Máquinas'!N14</f>
        <v>40</v>
      </c>
      <c r="O15" s="153">
        <f>'[1]Parque de Máquinas'!O14</f>
        <v>0</v>
      </c>
      <c r="P15" s="153">
        <f>'[1]Parque de Máquinas'!P14</f>
        <v>0</v>
      </c>
      <c r="Q15" s="153">
        <f>'[1]Parque de Máquinas'!Q14</f>
        <v>0</v>
      </c>
      <c r="R15" s="153">
        <f>'[1]Parque de Máquinas'!R14</f>
        <v>47</v>
      </c>
      <c r="S15" s="153">
        <f>'[1]Parque de Máquinas'!S14</f>
        <v>0</v>
      </c>
      <c r="T15" s="153">
        <f>'[1]Parque de Máquinas'!T14</f>
        <v>0</v>
      </c>
      <c r="U15" s="153">
        <f>'[1]Parque de Máquinas'!U14</f>
        <v>0</v>
      </c>
      <c r="V15" s="153">
        <f>'[1]Parque de Máquinas'!V14</f>
        <v>0</v>
      </c>
      <c r="W15" s="153">
        <f>'[1]Parque de Máquinas'!W14</f>
        <v>0</v>
      </c>
      <c r="X15" s="153">
        <f>'[1]Parque de Máquinas'!X14</f>
        <v>0</v>
      </c>
      <c r="Y15" s="153">
        <f>'[1]Parque de Máquinas'!Y14</f>
        <v>0</v>
      </c>
      <c r="Z15" s="153">
        <f>'[1]Parque de Máquinas'!Z14</f>
        <v>397</v>
      </c>
      <c r="AA15" s="296">
        <f>'[1]Parque de Máquinas'!AA14</f>
        <v>3.7037037037037035E-2</v>
      </c>
    </row>
    <row r="16" spans="2:28" ht="9" customHeight="1">
      <c r="B16" s="64" t="s">
        <v>152</v>
      </c>
      <c r="C16" s="155">
        <f>'[1]Parque de Máquinas'!C15</f>
        <v>0</v>
      </c>
      <c r="D16" s="155">
        <f>'[1]Parque de Máquinas'!D15</f>
        <v>30</v>
      </c>
      <c r="E16" s="155">
        <f>'[1]Parque de Máquinas'!E15</f>
        <v>0</v>
      </c>
      <c r="F16" s="155">
        <f>'[1]Parque de Máquinas'!F15</f>
        <v>16</v>
      </c>
      <c r="G16" s="155">
        <f>'[1]Parque de Máquinas'!G15</f>
        <v>50</v>
      </c>
      <c r="H16" s="155">
        <f>'[1]Parque de Máquinas'!H15</f>
        <v>0</v>
      </c>
      <c r="I16" s="155">
        <f>'[1]Parque de Máquinas'!I15</f>
        <v>0</v>
      </c>
      <c r="J16" s="155">
        <f>'[1]Parque de Máquinas'!J15</f>
        <v>2</v>
      </c>
      <c r="K16" s="155">
        <f>'[1]Parque de Máquinas'!K15</f>
        <v>70</v>
      </c>
      <c r="L16" s="155">
        <f>'[1]Parque de Máquinas'!L15</f>
        <v>20</v>
      </c>
      <c r="M16" s="155">
        <f>'[1]Parque de Máquinas'!M15</f>
        <v>0</v>
      </c>
      <c r="N16" s="155">
        <f>'[1]Parque de Máquinas'!N15</f>
        <v>20</v>
      </c>
      <c r="O16" s="155">
        <f>'[1]Parque de Máquinas'!O15</f>
        <v>0</v>
      </c>
      <c r="P16" s="155">
        <f>'[1]Parque de Máquinas'!P15</f>
        <v>0</v>
      </c>
      <c r="Q16" s="155">
        <f>'[1]Parque de Máquinas'!Q15</f>
        <v>0</v>
      </c>
      <c r="R16" s="155">
        <f>'[1]Parque de Máquinas'!R15</f>
        <v>40</v>
      </c>
      <c r="S16" s="155">
        <f>'[1]Parque de Máquinas'!S15</f>
        <v>0</v>
      </c>
      <c r="T16" s="155">
        <f>'[1]Parque de Máquinas'!T15</f>
        <v>0</v>
      </c>
      <c r="U16" s="155">
        <f>'[1]Parque de Máquinas'!U15</f>
        <v>0</v>
      </c>
      <c r="V16" s="155">
        <f>'[1]Parque de Máquinas'!V15</f>
        <v>0</v>
      </c>
      <c r="W16" s="155">
        <f>'[1]Parque de Máquinas'!W15</f>
        <v>6</v>
      </c>
      <c r="X16" s="155">
        <f>'[1]Parque de Máquinas'!X15</f>
        <v>0</v>
      </c>
      <c r="Y16" s="155">
        <f>'[1]Parque de Máquinas'!Y15</f>
        <v>0</v>
      </c>
      <c r="Z16" s="155">
        <f>'[1]Parque de Máquinas'!Z15</f>
        <v>254</v>
      </c>
      <c r="AA16" s="295">
        <f>'[1]Parque de Máquinas'!AA15</f>
        <v>2.369624032092546E-2</v>
      </c>
    </row>
    <row r="17" spans="2:27" ht="9" customHeight="1">
      <c r="B17" s="76" t="s">
        <v>18</v>
      </c>
      <c r="C17" s="153">
        <f>'[1]Parque de Máquinas'!C16</f>
        <v>0</v>
      </c>
      <c r="D17" s="153">
        <f>'[1]Parque de Máquinas'!D16</f>
        <v>16</v>
      </c>
      <c r="E17" s="153">
        <f>'[1]Parque de Máquinas'!E16</f>
        <v>0</v>
      </c>
      <c r="F17" s="153">
        <f>'[1]Parque de Máquinas'!F16</f>
        <v>85</v>
      </c>
      <c r="G17" s="153">
        <f>'[1]Parque de Máquinas'!G16</f>
        <v>93</v>
      </c>
      <c r="H17" s="153">
        <f>'[1]Parque de Máquinas'!H16</f>
        <v>0</v>
      </c>
      <c r="I17" s="153">
        <f>'[1]Parque de Máquinas'!I16</f>
        <v>0</v>
      </c>
      <c r="J17" s="153">
        <f>'[1]Parque de Máquinas'!J16</f>
        <v>2</v>
      </c>
      <c r="K17" s="153">
        <f>'[1]Parque de Máquinas'!K16</f>
        <v>30</v>
      </c>
      <c r="L17" s="153">
        <f>'[1]Parque de Máquinas'!L16</f>
        <v>24</v>
      </c>
      <c r="M17" s="153">
        <f>'[1]Parque de Máquinas'!M16</f>
        <v>0</v>
      </c>
      <c r="N17" s="153">
        <f>'[1]Parque de Máquinas'!N16</f>
        <v>0</v>
      </c>
      <c r="O17" s="153">
        <f>'[1]Parque de Máquinas'!O16</f>
        <v>0</v>
      </c>
      <c r="P17" s="153">
        <f>'[1]Parque de Máquinas'!P16</f>
        <v>0</v>
      </c>
      <c r="Q17" s="153">
        <f>'[1]Parque de Máquinas'!Q16</f>
        <v>0</v>
      </c>
      <c r="R17" s="153">
        <f>'[1]Parque de Máquinas'!R16</f>
        <v>96</v>
      </c>
      <c r="S17" s="153">
        <f>'[1]Parque de Máquinas'!S16</f>
        <v>0</v>
      </c>
      <c r="T17" s="153">
        <f>'[1]Parque de Máquinas'!T16</f>
        <v>0</v>
      </c>
      <c r="U17" s="153">
        <f>'[1]Parque de Máquinas'!U16</f>
        <v>0</v>
      </c>
      <c r="V17" s="153">
        <f>'[1]Parque de Máquinas'!V16</f>
        <v>0</v>
      </c>
      <c r="W17" s="153">
        <f>'[1]Parque de Máquinas'!W16</f>
        <v>6</v>
      </c>
      <c r="X17" s="153">
        <f>'[1]Parque de Máquinas'!X16</f>
        <v>0</v>
      </c>
      <c r="Y17" s="153">
        <f>'[1]Parque de Máquinas'!Y16</f>
        <v>0</v>
      </c>
      <c r="Z17" s="153">
        <f>'[1]Parque de Máquinas'!Z16</f>
        <v>352</v>
      </c>
      <c r="AA17" s="296">
        <f>'[1]Parque de Máquinas'!AA16</f>
        <v>3.2838884224274653E-2</v>
      </c>
    </row>
    <row r="18" spans="2:27" ht="9" customHeight="1">
      <c r="B18" s="64" t="s">
        <v>76</v>
      </c>
      <c r="C18" s="155">
        <f>'[1]Parque de Máquinas'!C17</f>
        <v>1</v>
      </c>
      <c r="D18" s="155">
        <f>'[1]Parque de Máquinas'!D17</f>
        <v>100</v>
      </c>
      <c r="E18" s="155">
        <f>'[1]Parque de Máquinas'!E17</f>
        <v>0</v>
      </c>
      <c r="F18" s="155">
        <f>'[1]Parque de Máquinas'!F17</f>
        <v>94</v>
      </c>
      <c r="G18" s="155">
        <f>'[1]Parque de Máquinas'!G17</f>
        <v>241</v>
      </c>
      <c r="H18" s="155">
        <f>'[1]Parque de Máquinas'!H17</f>
        <v>0</v>
      </c>
      <c r="I18" s="155">
        <f>'[1]Parque de Máquinas'!I17</f>
        <v>0</v>
      </c>
      <c r="J18" s="155">
        <f>'[1]Parque de Máquinas'!J17</f>
        <v>2</v>
      </c>
      <c r="K18" s="155">
        <f>'[1]Parque de Máquinas'!K17</f>
        <v>109</v>
      </c>
      <c r="L18" s="155">
        <f>'[1]Parque de Máquinas'!L17</f>
        <v>260</v>
      </c>
      <c r="M18" s="155">
        <f>'[1]Parque de Máquinas'!M17</f>
        <v>0</v>
      </c>
      <c r="N18" s="155">
        <f>'[1]Parque de Máquinas'!N17</f>
        <v>21</v>
      </c>
      <c r="O18" s="155">
        <f>'[1]Parque de Máquinas'!O17</f>
        <v>0</v>
      </c>
      <c r="P18" s="155">
        <f>'[1]Parque de Máquinas'!P17</f>
        <v>0</v>
      </c>
      <c r="Q18" s="155">
        <f>'[1]Parque de Máquinas'!Q17</f>
        <v>0</v>
      </c>
      <c r="R18" s="155">
        <f>'[1]Parque de Máquinas'!R17</f>
        <v>54</v>
      </c>
      <c r="S18" s="155">
        <f>'[1]Parque de Máquinas'!S17</f>
        <v>0</v>
      </c>
      <c r="T18" s="155">
        <f>'[1]Parque de Máquinas'!T17</f>
        <v>0</v>
      </c>
      <c r="U18" s="155">
        <f>'[1]Parque de Máquinas'!U17</f>
        <v>0</v>
      </c>
      <c r="V18" s="155">
        <f>'[1]Parque de Máquinas'!V17</f>
        <v>0</v>
      </c>
      <c r="W18" s="155">
        <f>'[1]Parque de Máquinas'!W17</f>
        <v>10</v>
      </c>
      <c r="X18" s="155">
        <f>'[1]Parque de Máquinas'!X17</f>
        <v>0</v>
      </c>
      <c r="Y18" s="155">
        <f>'[1]Parque de Máquinas'!Y17</f>
        <v>4</v>
      </c>
      <c r="Z18" s="155">
        <f>'[1]Parque de Máquinas'!Z17</f>
        <v>896</v>
      </c>
      <c r="AA18" s="295">
        <f>'[1]Parque de Máquinas'!AA17</f>
        <v>8.3589887116335485E-2</v>
      </c>
    </row>
    <row r="19" spans="2:27" ht="9" customHeight="1">
      <c r="B19" s="76" t="s">
        <v>126</v>
      </c>
      <c r="C19" s="153">
        <f>'[1]Parque de Máquinas'!C18</f>
        <v>30</v>
      </c>
      <c r="D19" s="153">
        <f>'[1]Parque de Máquinas'!D18</f>
        <v>198</v>
      </c>
      <c r="E19" s="153">
        <f>'[1]Parque de Máquinas'!E18</f>
        <v>0</v>
      </c>
      <c r="F19" s="153">
        <f>'[1]Parque de Máquinas'!F18</f>
        <v>46</v>
      </c>
      <c r="G19" s="153">
        <f>'[1]Parque de Máquinas'!G18</f>
        <v>348</v>
      </c>
      <c r="H19" s="153">
        <f>'[1]Parque de Máquinas'!H18</f>
        <v>0</v>
      </c>
      <c r="I19" s="153">
        <f>'[1]Parque de Máquinas'!I18</f>
        <v>0</v>
      </c>
      <c r="J19" s="153">
        <f>'[1]Parque de Máquinas'!J18</f>
        <v>25</v>
      </c>
      <c r="K19" s="153">
        <f>'[1]Parque de Máquinas'!K18</f>
        <v>437</v>
      </c>
      <c r="L19" s="153">
        <f>'[1]Parque de Máquinas'!L18</f>
        <v>108</v>
      </c>
      <c r="M19" s="153">
        <f>'[1]Parque de Máquinas'!M18</f>
        <v>0</v>
      </c>
      <c r="N19" s="153">
        <f>'[1]Parque de Máquinas'!N18</f>
        <v>505</v>
      </c>
      <c r="O19" s="153">
        <f>'[1]Parque de Máquinas'!O18</f>
        <v>0</v>
      </c>
      <c r="P19" s="153">
        <f>'[1]Parque de Máquinas'!P18</f>
        <v>0</v>
      </c>
      <c r="Q19" s="153">
        <f>'[1]Parque de Máquinas'!Q18</f>
        <v>0</v>
      </c>
      <c r="R19" s="153">
        <f>'[1]Parque de Máquinas'!R18</f>
        <v>201</v>
      </c>
      <c r="S19" s="153">
        <f>'[1]Parque de Máquinas'!S18</f>
        <v>0</v>
      </c>
      <c r="T19" s="153">
        <f>'[1]Parque de Máquinas'!T18</f>
        <v>0</v>
      </c>
      <c r="U19" s="153">
        <f>'[1]Parque de Máquinas'!U18</f>
        <v>0</v>
      </c>
      <c r="V19" s="153">
        <f>'[1]Parque de Máquinas'!V18</f>
        <v>0</v>
      </c>
      <c r="W19" s="153">
        <f>'[1]Parque de Máquinas'!W18</f>
        <v>50</v>
      </c>
      <c r="X19" s="153">
        <f>'[1]Parque de Máquinas'!X18</f>
        <v>34</v>
      </c>
      <c r="Y19" s="153">
        <f>'[1]Parque de Máquinas'!Y18</f>
        <v>0</v>
      </c>
      <c r="Z19" s="153">
        <f>'[1]Parque de Máquinas'!Z18</f>
        <v>1982</v>
      </c>
      <c r="AA19" s="296">
        <f>'[1]Parque de Máquinas'!AA18</f>
        <v>0.18490530833100102</v>
      </c>
    </row>
    <row r="20" spans="2:27" ht="9" customHeight="1">
      <c r="B20" s="64" t="s">
        <v>2</v>
      </c>
      <c r="C20" s="155">
        <f>'[1]Parque de Máquinas'!C19</f>
        <v>0</v>
      </c>
      <c r="D20" s="155">
        <f>'[1]Parque de Máquinas'!D19</f>
        <v>55</v>
      </c>
      <c r="E20" s="155">
        <f>'[1]Parque de Máquinas'!E19</f>
        <v>0</v>
      </c>
      <c r="F20" s="155">
        <f>'[1]Parque de Máquinas'!F19</f>
        <v>57</v>
      </c>
      <c r="G20" s="155">
        <f>'[1]Parque de Máquinas'!G19</f>
        <v>46</v>
      </c>
      <c r="H20" s="155">
        <f>'[1]Parque de Máquinas'!H19</f>
        <v>0</v>
      </c>
      <c r="I20" s="155">
        <f>'[1]Parque de Máquinas'!I19</f>
        <v>0</v>
      </c>
      <c r="J20" s="155">
        <f>'[1]Parque de Máquinas'!J19</f>
        <v>0</v>
      </c>
      <c r="K20" s="155">
        <f>'[1]Parque de Máquinas'!K19</f>
        <v>19</v>
      </c>
      <c r="L20" s="155">
        <f>'[1]Parque de Máquinas'!L19</f>
        <v>8</v>
      </c>
      <c r="M20" s="155">
        <f>'[1]Parque de Máquinas'!M19</f>
        <v>0</v>
      </c>
      <c r="N20" s="155">
        <f>'[1]Parque de Máquinas'!N19</f>
        <v>0</v>
      </c>
      <c r="O20" s="155">
        <f>'[1]Parque de Máquinas'!O19</f>
        <v>0</v>
      </c>
      <c r="P20" s="155">
        <f>'[1]Parque de Máquinas'!P19</f>
        <v>0</v>
      </c>
      <c r="Q20" s="155">
        <f>'[1]Parque de Máquinas'!Q19</f>
        <v>0</v>
      </c>
      <c r="R20" s="155">
        <f>'[1]Parque de Máquinas'!R19</f>
        <v>53</v>
      </c>
      <c r="S20" s="155">
        <f>'[1]Parque de Máquinas'!S19</f>
        <v>0</v>
      </c>
      <c r="T20" s="155">
        <f>'[1]Parque de Máquinas'!T19</f>
        <v>0</v>
      </c>
      <c r="U20" s="155">
        <f>'[1]Parque de Máquinas'!U19</f>
        <v>0</v>
      </c>
      <c r="V20" s="155">
        <f>'[1]Parque de Máquinas'!V19</f>
        <v>0</v>
      </c>
      <c r="W20" s="155">
        <f>'[1]Parque de Máquinas'!W19</f>
        <v>0</v>
      </c>
      <c r="X20" s="155">
        <f>'[1]Parque de Máquinas'!X19</f>
        <v>0</v>
      </c>
      <c r="Y20" s="155">
        <f>'[1]Parque de Máquinas'!Y19</f>
        <v>0</v>
      </c>
      <c r="Z20" s="155">
        <f>'[1]Parque de Máquinas'!Z19</f>
        <v>238</v>
      </c>
      <c r="AA20" s="295">
        <f>'[1]Parque de Máquinas'!AA19</f>
        <v>2.2203563765276612E-2</v>
      </c>
    </row>
    <row r="21" spans="2:27" ht="9" customHeight="1">
      <c r="B21" s="89" t="s">
        <v>3</v>
      </c>
      <c r="C21" s="156">
        <f>'[1]Parque de Máquinas'!C20</f>
        <v>0</v>
      </c>
      <c r="D21" s="156">
        <f>'[1]Parque de Máquinas'!D20</f>
        <v>0</v>
      </c>
      <c r="E21" s="156">
        <f>'[1]Parque de Máquinas'!E20</f>
        <v>0</v>
      </c>
      <c r="F21" s="156">
        <f>'[1]Parque de Máquinas'!F20</f>
        <v>191</v>
      </c>
      <c r="G21" s="156">
        <f>'[1]Parque de Máquinas'!G20</f>
        <v>55</v>
      </c>
      <c r="H21" s="156">
        <f>'[1]Parque de Máquinas'!H20</f>
        <v>0</v>
      </c>
      <c r="I21" s="156">
        <f>'[1]Parque de Máquinas'!I20</f>
        <v>0</v>
      </c>
      <c r="J21" s="156">
        <f>'[1]Parque de Máquinas'!J20</f>
        <v>0</v>
      </c>
      <c r="K21" s="156">
        <f>'[1]Parque de Máquinas'!K20</f>
        <v>38</v>
      </c>
      <c r="L21" s="156">
        <f>'[1]Parque de Máquinas'!L20</f>
        <v>0</v>
      </c>
      <c r="M21" s="156">
        <f>'[1]Parque de Máquinas'!M20</f>
        <v>0</v>
      </c>
      <c r="N21" s="156">
        <f>'[1]Parque de Máquinas'!N20</f>
        <v>50</v>
      </c>
      <c r="O21" s="156">
        <f>'[1]Parque de Máquinas'!O20</f>
        <v>0</v>
      </c>
      <c r="P21" s="156">
        <f>'[1]Parque de Máquinas'!P20</f>
        <v>0</v>
      </c>
      <c r="Q21" s="156">
        <f>'[1]Parque de Máquinas'!Q20</f>
        <v>0</v>
      </c>
      <c r="R21" s="156">
        <f>'[1]Parque de Máquinas'!R20</f>
        <v>73</v>
      </c>
      <c r="S21" s="156">
        <f>'[1]Parque de Máquinas'!S20</f>
        <v>0</v>
      </c>
      <c r="T21" s="156">
        <f>'[1]Parque de Máquinas'!T20</f>
        <v>0</v>
      </c>
      <c r="U21" s="156">
        <f>'[1]Parque de Máquinas'!U20</f>
        <v>0</v>
      </c>
      <c r="V21" s="156">
        <f>'[1]Parque de Máquinas'!V20</f>
        <v>8</v>
      </c>
      <c r="W21" s="156">
        <f>'[1]Parque de Máquinas'!W20</f>
        <v>0</v>
      </c>
      <c r="X21" s="156">
        <f>'[1]Parque de Máquinas'!X20</f>
        <v>0</v>
      </c>
      <c r="Y21" s="156">
        <f>'[1]Parque de Máquinas'!Y20</f>
        <v>0</v>
      </c>
      <c r="Z21" s="156">
        <f>'[1]Parque de Máquinas'!Z20</f>
        <v>415</v>
      </c>
      <c r="AA21" s="296">
        <f>'[1]Parque de Máquinas'!AA20</f>
        <v>3.871629816214199E-2</v>
      </c>
    </row>
    <row r="22" spans="2:27" ht="9" customHeight="1">
      <c r="B22" s="88" t="s">
        <v>233</v>
      </c>
      <c r="C22" s="157">
        <f>'[1]Parque de Máquinas'!C21</f>
        <v>20</v>
      </c>
      <c r="D22" s="157">
        <f>'[1]Parque de Máquinas'!D21</f>
        <v>64</v>
      </c>
      <c r="E22" s="157">
        <f>'[1]Parque de Máquinas'!E21</f>
        <v>0</v>
      </c>
      <c r="F22" s="157">
        <f>'[1]Parque de Máquinas'!F21</f>
        <v>0</v>
      </c>
      <c r="G22" s="157">
        <f>'[1]Parque de Máquinas'!G21</f>
        <v>70</v>
      </c>
      <c r="H22" s="157">
        <f>'[1]Parque de Máquinas'!H21</f>
        <v>0</v>
      </c>
      <c r="I22" s="157">
        <f>'[1]Parque de Máquinas'!I21</f>
        <v>0</v>
      </c>
      <c r="J22" s="157">
        <f>'[1]Parque de Máquinas'!J21</f>
        <v>0</v>
      </c>
      <c r="K22" s="157">
        <f>'[1]Parque de Máquinas'!K21</f>
        <v>116</v>
      </c>
      <c r="L22" s="157">
        <f>'[1]Parque de Máquinas'!L21</f>
        <v>64</v>
      </c>
      <c r="M22" s="157">
        <f>'[1]Parque de Máquinas'!M21</f>
        <v>0</v>
      </c>
      <c r="N22" s="157">
        <f>'[1]Parque de Máquinas'!N21</f>
        <v>12</v>
      </c>
      <c r="O22" s="157">
        <f>'[1]Parque de Máquinas'!O21</f>
        <v>0</v>
      </c>
      <c r="P22" s="157">
        <f>'[1]Parque de Máquinas'!P21</f>
        <v>0</v>
      </c>
      <c r="Q22" s="157">
        <f>'[1]Parque de Máquinas'!Q21</f>
        <v>0</v>
      </c>
      <c r="R22" s="157">
        <f>'[1]Parque de Máquinas'!R21</f>
        <v>0</v>
      </c>
      <c r="S22" s="157">
        <f>'[1]Parque de Máquinas'!S21</f>
        <v>0</v>
      </c>
      <c r="T22" s="157">
        <f>'[1]Parque de Máquinas'!T21</f>
        <v>0</v>
      </c>
      <c r="U22" s="157">
        <f>'[1]Parque de Máquinas'!U21</f>
        <v>0</v>
      </c>
      <c r="V22" s="157">
        <f>'[1]Parque de Máquinas'!V21</f>
        <v>0</v>
      </c>
      <c r="W22" s="157">
        <f>'[1]Parque de Máquinas'!W21</f>
        <v>0</v>
      </c>
      <c r="X22" s="157">
        <f>'[1]Parque de Máquinas'!X21</f>
        <v>64</v>
      </c>
      <c r="Y22" s="157">
        <f>'[1]Parque de Máquinas'!Y21</f>
        <v>40</v>
      </c>
      <c r="Z22" s="157">
        <f>'[1]Parque de Máquinas'!Z21</f>
        <v>450</v>
      </c>
      <c r="AA22" s="295">
        <f>'[1]Parque de Máquinas'!AA21</f>
        <v>4.1981528127623846E-2</v>
      </c>
    </row>
    <row r="23" spans="2:27" ht="9" customHeight="1">
      <c r="B23" s="89" t="s">
        <v>127</v>
      </c>
      <c r="C23" s="156">
        <f>'[1]Parque de Máquinas'!C22</f>
        <v>7</v>
      </c>
      <c r="D23" s="156">
        <f>'[1]Parque de Máquinas'!D22</f>
        <v>199</v>
      </c>
      <c r="E23" s="156">
        <f>'[1]Parque de Máquinas'!E22</f>
        <v>0</v>
      </c>
      <c r="F23" s="156">
        <f>'[1]Parque de Máquinas'!F22</f>
        <v>166</v>
      </c>
      <c r="G23" s="156">
        <f>'[1]Parque de Máquinas'!G22</f>
        <v>289</v>
      </c>
      <c r="H23" s="156">
        <f>'[1]Parque de Máquinas'!H22</f>
        <v>20</v>
      </c>
      <c r="I23" s="156">
        <f>'[1]Parque de Máquinas'!I22</f>
        <v>0</v>
      </c>
      <c r="J23" s="156">
        <f>'[1]Parque de Máquinas'!J22</f>
        <v>2</v>
      </c>
      <c r="K23" s="156">
        <f>'[1]Parque de Máquinas'!K22</f>
        <v>290</v>
      </c>
      <c r="L23" s="156">
        <f>'[1]Parque de Máquinas'!L22</f>
        <v>118</v>
      </c>
      <c r="M23" s="156">
        <f>'[1]Parque de Máquinas'!M22</f>
        <v>0</v>
      </c>
      <c r="N23" s="156">
        <f>'[1]Parque de Máquinas'!N22</f>
        <v>0</v>
      </c>
      <c r="O23" s="156">
        <f>'[1]Parque de Máquinas'!O22</f>
        <v>0</v>
      </c>
      <c r="P23" s="156">
        <f>'[1]Parque de Máquinas'!P22</f>
        <v>8</v>
      </c>
      <c r="Q23" s="156">
        <f>'[1]Parque de Máquinas'!Q22</f>
        <v>0</v>
      </c>
      <c r="R23" s="156">
        <f>'[1]Parque de Máquinas'!R22</f>
        <v>268</v>
      </c>
      <c r="S23" s="156">
        <f>'[1]Parque de Máquinas'!S22</f>
        <v>0</v>
      </c>
      <c r="T23" s="156">
        <f>'[1]Parque de Máquinas'!T22</f>
        <v>0</v>
      </c>
      <c r="U23" s="156">
        <f>'[1]Parque de Máquinas'!U22</f>
        <v>0</v>
      </c>
      <c r="V23" s="156">
        <f>'[1]Parque de Máquinas'!V22</f>
        <v>0</v>
      </c>
      <c r="W23" s="156">
        <f>'[1]Parque de Máquinas'!W22</f>
        <v>0</v>
      </c>
      <c r="X23" s="156">
        <f>'[1]Parque de Máquinas'!X22</f>
        <v>18</v>
      </c>
      <c r="Y23" s="156">
        <f>'[1]Parque de Máquinas'!Y22</f>
        <v>0</v>
      </c>
      <c r="Z23" s="156">
        <f>'[1]Parque de Máquinas'!Z22</f>
        <v>1385</v>
      </c>
      <c r="AA23" s="296">
        <f>'[1]Parque de Máquinas'!AA22</f>
        <v>0.12920981434835338</v>
      </c>
    </row>
    <row r="24" spans="2:27" ht="9" customHeight="1">
      <c r="B24" s="88" t="s">
        <v>7</v>
      </c>
      <c r="C24" s="157">
        <f>'[1]Parque de Máquinas'!C23</f>
        <v>0</v>
      </c>
      <c r="D24" s="157">
        <f>'[1]Parque de Máquinas'!D23</f>
        <v>0</v>
      </c>
      <c r="E24" s="157">
        <f>'[1]Parque de Máquinas'!E23</f>
        <v>0</v>
      </c>
      <c r="F24" s="157">
        <f>'[1]Parque de Máquinas'!F23</f>
        <v>57</v>
      </c>
      <c r="G24" s="157">
        <f>'[1]Parque de Máquinas'!G23</f>
        <v>23</v>
      </c>
      <c r="H24" s="157">
        <f>'[1]Parque de Máquinas'!H23</f>
        <v>0</v>
      </c>
      <c r="I24" s="157">
        <f>'[1]Parque de Máquinas'!I23</f>
        <v>0</v>
      </c>
      <c r="J24" s="157">
        <f>'[1]Parque de Máquinas'!J23</f>
        <v>1</v>
      </c>
      <c r="K24" s="157">
        <f>'[1]Parque de Máquinas'!K23</f>
        <v>20</v>
      </c>
      <c r="L24" s="157">
        <f>'[1]Parque de Máquinas'!L23</f>
        <v>4</v>
      </c>
      <c r="M24" s="157">
        <f>'[1]Parque de Máquinas'!M23</f>
        <v>0</v>
      </c>
      <c r="N24" s="157">
        <f>'[1]Parque de Máquinas'!N23</f>
        <v>36</v>
      </c>
      <c r="O24" s="157">
        <f>'[1]Parque de Máquinas'!O23</f>
        <v>0</v>
      </c>
      <c r="P24" s="157">
        <f>'[1]Parque de Máquinas'!P23</f>
        <v>0</v>
      </c>
      <c r="Q24" s="157">
        <f>'[1]Parque de Máquinas'!Q23</f>
        <v>0</v>
      </c>
      <c r="R24" s="157">
        <f>'[1]Parque de Máquinas'!R23</f>
        <v>44</v>
      </c>
      <c r="S24" s="157">
        <f>'[1]Parque de Máquinas'!S23</f>
        <v>6</v>
      </c>
      <c r="T24" s="157">
        <f>'[1]Parque de Máquinas'!T23</f>
        <v>0</v>
      </c>
      <c r="U24" s="157">
        <f>'[1]Parque de Máquinas'!U23</f>
        <v>0</v>
      </c>
      <c r="V24" s="157">
        <f>'[1]Parque de Máquinas'!V23</f>
        <v>0</v>
      </c>
      <c r="W24" s="157">
        <f>'[1]Parque de Máquinas'!W23</f>
        <v>0</v>
      </c>
      <c r="X24" s="157">
        <f>'[1]Parque de Máquinas'!X23</f>
        <v>0</v>
      </c>
      <c r="Y24" s="157">
        <f>'[1]Parque de Máquinas'!Y23</f>
        <v>0</v>
      </c>
      <c r="Z24" s="157">
        <f>'[1]Parque de Máquinas'!Z23</f>
        <v>191</v>
      </c>
      <c r="AA24" s="295">
        <f>'[1]Parque de Máquinas'!AA23</f>
        <v>1.7818826383058119E-2</v>
      </c>
    </row>
    <row r="25" spans="2:27" ht="9" customHeight="1">
      <c r="B25" s="89" t="s">
        <v>8</v>
      </c>
      <c r="C25" s="156">
        <f>'[1]Parque de Máquinas'!C24</f>
        <v>16</v>
      </c>
      <c r="D25" s="156">
        <f>'[1]Parque de Máquinas'!D24</f>
        <v>136</v>
      </c>
      <c r="E25" s="156">
        <f>'[1]Parque de Máquinas'!E24</f>
        <v>0</v>
      </c>
      <c r="F25" s="156">
        <f>'[1]Parque de Máquinas'!F24</f>
        <v>192</v>
      </c>
      <c r="G25" s="156">
        <f>'[1]Parque de Máquinas'!G24</f>
        <v>95</v>
      </c>
      <c r="H25" s="156">
        <f>'[1]Parque de Máquinas'!H24</f>
        <v>0</v>
      </c>
      <c r="I25" s="156">
        <f>'[1]Parque de Máquinas'!I24</f>
        <v>0</v>
      </c>
      <c r="J25" s="156">
        <f>'[1]Parque de Máquinas'!J24</f>
        <v>6</v>
      </c>
      <c r="K25" s="156">
        <f>'[1]Parque de Máquinas'!K24</f>
        <v>154</v>
      </c>
      <c r="L25" s="156">
        <f>'[1]Parque de Máquinas'!L24</f>
        <v>20</v>
      </c>
      <c r="M25" s="156">
        <f>'[1]Parque de Máquinas'!M24</f>
        <v>0</v>
      </c>
      <c r="N25" s="156">
        <f>'[1]Parque de Máquinas'!N24</f>
        <v>10</v>
      </c>
      <c r="O25" s="156">
        <f>'[1]Parque de Máquinas'!O24</f>
        <v>0</v>
      </c>
      <c r="P25" s="156">
        <f>'[1]Parque de Máquinas'!P24</f>
        <v>0</v>
      </c>
      <c r="Q25" s="156">
        <f>'[1]Parque de Máquinas'!Q24</f>
        <v>0</v>
      </c>
      <c r="R25" s="156">
        <f>'[1]Parque de Máquinas'!R24</f>
        <v>92</v>
      </c>
      <c r="S25" s="156">
        <f>'[1]Parque de Máquinas'!S24</f>
        <v>0</v>
      </c>
      <c r="T25" s="156">
        <f>'[1]Parque de Máquinas'!T24</f>
        <v>0</v>
      </c>
      <c r="U25" s="156">
        <f>'[1]Parque de Máquinas'!U24</f>
        <v>8</v>
      </c>
      <c r="V25" s="156">
        <f>'[1]Parque de Máquinas'!V24</f>
        <v>0</v>
      </c>
      <c r="W25" s="156">
        <f>'[1]Parque de Máquinas'!W24</f>
        <v>0</v>
      </c>
      <c r="X25" s="156">
        <f>'[1]Parque de Máquinas'!X24</f>
        <v>6</v>
      </c>
      <c r="Y25" s="156">
        <f>'[1]Parque de Máquinas'!Y24</f>
        <v>0</v>
      </c>
      <c r="Z25" s="156">
        <f>'[1]Parque de Máquinas'!Z24</f>
        <v>735</v>
      </c>
      <c r="AA25" s="296">
        <f>'[1]Parque de Máquinas'!AA24</f>
        <v>6.8569829275118954E-2</v>
      </c>
    </row>
    <row r="26" spans="2:27" ht="9" customHeight="1">
      <c r="B26" s="102" t="s">
        <v>9</v>
      </c>
      <c r="C26" s="157">
        <f>'[1]Parque de Máquinas'!C25</f>
        <v>8</v>
      </c>
      <c r="D26" s="157">
        <f>'[1]Parque de Máquinas'!D25</f>
        <v>92</v>
      </c>
      <c r="E26" s="157">
        <f>'[1]Parque de Máquinas'!E25</f>
        <v>0</v>
      </c>
      <c r="F26" s="157">
        <f>'[1]Parque de Máquinas'!F25</f>
        <v>91</v>
      </c>
      <c r="G26" s="157">
        <f>'[1]Parque de Máquinas'!G25</f>
        <v>47</v>
      </c>
      <c r="H26" s="157">
        <f>'[1]Parque de Máquinas'!H25</f>
        <v>0</v>
      </c>
      <c r="I26" s="157">
        <f>'[1]Parque de Máquinas'!I25</f>
        <v>0</v>
      </c>
      <c r="J26" s="157">
        <f>'[1]Parque de Máquinas'!J25</f>
        <v>4</v>
      </c>
      <c r="K26" s="157">
        <f>'[1]Parque de Máquinas'!K25</f>
        <v>96</v>
      </c>
      <c r="L26" s="157">
        <f>'[1]Parque de Máquinas'!L25</f>
        <v>16</v>
      </c>
      <c r="M26" s="157">
        <f>'[1]Parque de Máquinas'!M25</f>
        <v>0</v>
      </c>
      <c r="N26" s="157">
        <f>'[1]Parque de Máquinas'!N25</f>
        <v>12</v>
      </c>
      <c r="O26" s="157">
        <f>'[1]Parque de Máquinas'!O25</f>
        <v>0</v>
      </c>
      <c r="P26" s="157">
        <f>'[1]Parque de Máquinas'!P25</f>
        <v>0</v>
      </c>
      <c r="Q26" s="157">
        <f>'[1]Parque de Máquinas'!Q25</f>
        <v>0</v>
      </c>
      <c r="R26" s="157">
        <f>'[1]Parque de Máquinas'!R25</f>
        <v>49</v>
      </c>
      <c r="S26" s="157">
        <f>'[1]Parque de Máquinas'!S25</f>
        <v>0</v>
      </c>
      <c r="T26" s="157">
        <f>'[1]Parque de Máquinas'!T25</f>
        <v>0</v>
      </c>
      <c r="U26" s="157">
        <f>'[1]Parque de Máquinas'!U25</f>
        <v>8</v>
      </c>
      <c r="V26" s="157">
        <f>'[1]Parque de Máquinas'!V25</f>
        <v>0</v>
      </c>
      <c r="W26" s="157">
        <f>'[1]Parque de Máquinas'!W25</f>
        <v>0</v>
      </c>
      <c r="X26" s="157">
        <f>'[1]Parque de Máquinas'!X25</f>
        <v>6</v>
      </c>
      <c r="Y26" s="157">
        <f>'[1]Parque de Máquinas'!Y25</f>
        <v>0</v>
      </c>
      <c r="Z26" s="157">
        <f>'[1]Parque de Máquinas'!Z25</f>
        <v>429</v>
      </c>
      <c r="AA26" s="295">
        <f>'[1]Parque de Máquinas'!AA25</f>
        <v>4.0022390148334731E-2</v>
      </c>
    </row>
    <row r="27" spans="2:27" ht="9" customHeight="1">
      <c r="B27" s="89" t="s">
        <v>128</v>
      </c>
      <c r="C27" s="156">
        <f>'[1]Parque de Máquinas'!C26</f>
        <v>6</v>
      </c>
      <c r="D27" s="156">
        <f>'[1]Parque de Máquinas'!D26</f>
        <v>28</v>
      </c>
      <c r="E27" s="156">
        <f>'[1]Parque de Máquinas'!E26</f>
        <v>0</v>
      </c>
      <c r="F27" s="156">
        <f>'[1]Parque de Máquinas'!F26</f>
        <v>57</v>
      </c>
      <c r="G27" s="156">
        <f>'[1]Parque de Máquinas'!G26</f>
        <v>104</v>
      </c>
      <c r="H27" s="156">
        <f>'[1]Parque de Máquinas'!H26</f>
        <v>0</v>
      </c>
      <c r="I27" s="156">
        <f>'[1]Parque de Máquinas'!I26</f>
        <v>0</v>
      </c>
      <c r="J27" s="156">
        <f>'[1]Parque de Máquinas'!J26</f>
        <v>2</v>
      </c>
      <c r="K27" s="156">
        <f>'[1]Parque de Máquinas'!K26</f>
        <v>110</v>
      </c>
      <c r="L27" s="156">
        <f>'[1]Parque de Máquinas'!L26</f>
        <v>34</v>
      </c>
      <c r="M27" s="156">
        <f>'[1]Parque de Máquinas'!M26</f>
        <v>0</v>
      </c>
      <c r="N27" s="156">
        <f>'[1]Parque de Máquinas'!N26</f>
        <v>0</v>
      </c>
      <c r="O27" s="156">
        <f>'[1]Parque de Máquinas'!O26</f>
        <v>0</v>
      </c>
      <c r="P27" s="156">
        <f>'[1]Parque de Máquinas'!P26</f>
        <v>0</v>
      </c>
      <c r="Q27" s="156">
        <f>'[1]Parque de Máquinas'!Q26</f>
        <v>0</v>
      </c>
      <c r="R27" s="156">
        <f>'[1]Parque de Máquinas'!R26</f>
        <v>55</v>
      </c>
      <c r="S27" s="156">
        <f>'[1]Parque de Máquinas'!S26</f>
        <v>0</v>
      </c>
      <c r="T27" s="156">
        <f>'[1]Parque de Máquinas'!T26</f>
        <v>0</v>
      </c>
      <c r="U27" s="156">
        <f>'[1]Parque de Máquinas'!U26</f>
        <v>0</v>
      </c>
      <c r="V27" s="156">
        <f>'[1]Parque de Máquinas'!V26</f>
        <v>0</v>
      </c>
      <c r="W27" s="156">
        <f>'[1]Parque de Máquinas'!W26</f>
        <v>10</v>
      </c>
      <c r="X27" s="156">
        <f>'[1]Parque de Máquinas'!X26</f>
        <v>0</v>
      </c>
      <c r="Y27" s="156">
        <f>'[1]Parque de Máquinas'!Y26</f>
        <v>0</v>
      </c>
      <c r="Z27" s="156">
        <f>'[1]Parque de Máquinas'!Z26</f>
        <v>406</v>
      </c>
      <c r="AA27" s="296">
        <f>'[1]Parque de Máquinas'!AA26</f>
        <v>3.7876667599589513E-2</v>
      </c>
    </row>
    <row r="28" spans="2:27" ht="9" customHeight="1">
      <c r="B28" s="102" t="s">
        <v>90</v>
      </c>
      <c r="C28" s="157">
        <f>'[1]Parque de Máquinas'!C27</f>
        <v>0</v>
      </c>
      <c r="D28" s="157">
        <f>'[1]Parque de Máquinas'!D27</f>
        <v>28</v>
      </c>
      <c r="E28" s="157">
        <f>'[1]Parque de Máquinas'!E27</f>
        <v>0</v>
      </c>
      <c r="F28" s="157">
        <f>'[1]Parque de Máquinas'!F27</f>
        <v>56</v>
      </c>
      <c r="G28" s="157">
        <f>'[1]Parque de Máquinas'!G27</f>
        <v>68</v>
      </c>
      <c r="H28" s="157">
        <f>'[1]Parque de Máquinas'!H27</f>
        <v>0</v>
      </c>
      <c r="I28" s="157">
        <f>'[1]Parque de Máquinas'!I27</f>
        <v>0</v>
      </c>
      <c r="J28" s="157">
        <f>'[1]Parque de Máquinas'!J27</f>
        <v>0</v>
      </c>
      <c r="K28" s="157">
        <f>'[1]Parque de Máquinas'!K27</f>
        <v>27</v>
      </c>
      <c r="L28" s="157">
        <f>'[1]Parque de Máquinas'!L27</f>
        <v>34</v>
      </c>
      <c r="M28" s="157">
        <f>'[1]Parque de Máquinas'!M27</f>
        <v>0</v>
      </c>
      <c r="N28" s="157">
        <f>'[1]Parque de Máquinas'!N27</f>
        <v>9</v>
      </c>
      <c r="O28" s="157">
        <f>'[1]Parque de Máquinas'!O27</f>
        <v>0</v>
      </c>
      <c r="P28" s="157">
        <f>'[1]Parque de Máquinas'!P27</f>
        <v>0</v>
      </c>
      <c r="Q28" s="157">
        <f>'[1]Parque de Máquinas'!Q27</f>
        <v>0</v>
      </c>
      <c r="R28" s="157">
        <f>'[1]Parque de Máquinas'!R27</f>
        <v>16</v>
      </c>
      <c r="S28" s="157">
        <f>'[1]Parque de Máquinas'!S27</f>
        <v>0</v>
      </c>
      <c r="T28" s="157">
        <f>'[1]Parque de Máquinas'!T27</f>
        <v>0</v>
      </c>
      <c r="U28" s="157">
        <f>'[1]Parque de Máquinas'!U27</f>
        <v>0</v>
      </c>
      <c r="V28" s="157">
        <f>'[1]Parque de Máquinas'!V27</f>
        <v>0</v>
      </c>
      <c r="W28" s="157">
        <f>'[1]Parque de Máquinas'!W27</f>
        <v>6</v>
      </c>
      <c r="X28" s="157">
        <f>'[1]Parque de Máquinas'!X27</f>
        <v>0</v>
      </c>
      <c r="Y28" s="157">
        <f>'[1]Parque de Máquinas'!Y27</f>
        <v>0</v>
      </c>
      <c r="Z28" s="157">
        <f>'[1]Parque de Máquinas'!Z27</f>
        <v>244</v>
      </c>
      <c r="AA28" s="295">
        <f>'[1]Parque de Máquinas'!AA27</f>
        <v>2.276331747364493E-2</v>
      </c>
    </row>
    <row r="29" spans="2:27" ht="9" customHeight="1">
      <c r="B29" s="89" t="s">
        <v>88</v>
      </c>
      <c r="C29" s="156">
        <f>'[1]Parque de Máquinas'!C28</f>
        <v>3</v>
      </c>
      <c r="D29" s="156">
        <f>'[1]Parque de Máquinas'!D28</f>
        <v>27</v>
      </c>
      <c r="E29" s="156">
        <f>'[1]Parque de Máquinas'!E28</f>
        <v>0</v>
      </c>
      <c r="F29" s="156">
        <f>'[1]Parque de Máquinas'!F28</f>
        <v>52</v>
      </c>
      <c r="G29" s="156">
        <f>'[1]Parque de Máquinas'!G28</f>
        <v>26</v>
      </c>
      <c r="H29" s="156">
        <f>'[1]Parque de Máquinas'!H28</f>
        <v>0</v>
      </c>
      <c r="I29" s="156">
        <f>'[1]Parque de Máquinas'!I28</f>
        <v>0</v>
      </c>
      <c r="J29" s="156">
        <f>'[1]Parque de Máquinas'!J28</f>
        <v>0</v>
      </c>
      <c r="K29" s="156">
        <f>'[1]Parque de Máquinas'!K28</f>
        <v>54</v>
      </c>
      <c r="L29" s="156">
        <f>'[1]Parque de Máquinas'!L28</f>
        <v>3</v>
      </c>
      <c r="M29" s="156">
        <f>'[1]Parque de Máquinas'!M28</f>
        <v>0</v>
      </c>
      <c r="N29" s="156">
        <f>'[1]Parque de Máquinas'!N28</f>
        <v>24</v>
      </c>
      <c r="O29" s="156">
        <f>'[1]Parque de Máquinas'!O28</f>
        <v>0</v>
      </c>
      <c r="P29" s="156">
        <f>'[1]Parque de Máquinas'!P28</f>
        <v>0</v>
      </c>
      <c r="Q29" s="156">
        <f>'[1]Parque de Máquinas'!Q28</f>
        <v>0</v>
      </c>
      <c r="R29" s="156">
        <f>'[1]Parque de Máquinas'!R28</f>
        <v>22</v>
      </c>
      <c r="S29" s="156">
        <f>'[1]Parque de Máquinas'!S28</f>
        <v>0</v>
      </c>
      <c r="T29" s="156">
        <f>'[1]Parque de Máquinas'!T28</f>
        <v>0</v>
      </c>
      <c r="U29" s="156">
        <f>'[1]Parque de Máquinas'!U28</f>
        <v>8</v>
      </c>
      <c r="V29" s="156">
        <f>'[1]Parque de Máquinas'!V28</f>
        <v>0</v>
      </c>
      <c r="W29" s="156">
        <f>'[1]Parque de Máquinas'!W28</f>
        <v>0</v>
      </c>
      <c r="X29" s="156">
        <f>'[1]Parque de Máquinas'!X28</f>
        <v>3</v>
      </c>
      <c r="Y29" s="156">
        <f>'[1]Parque de Máquinas'!Y28</f>
        <v>0</v>
      </c>
      <c r="Z29" s="156">
        <f>'[1]Parque de Máquinas'!Z28</f>
        <v>222</v>
      </c>
      <c r="AA29" s="296">
        <f>'[1]Parque de Máquinas'!AA28</f>
        <v>2.0710887209627764E-2</v>
      </c>
    </row>
    <row r="30" spans="2:27">
      <c r="B30" s="102" t="s">
        <v>10</v>
      </c>
      <c r="C30" s="157">
        <f>'[1]Parque de Máquinas'!C29</f>
        <v>10</v>
      </c>
      <c r="D30" s="157">
        <f>'[1]Parque de Máquinas'!D29</f>
        <v>73</v>
      </c>
      <c r="E30" s="157">
        <f>'[1]Parque de Máquinas'!E29</f>
        <v>0</v>
      </c>
      <c r="F30" s="157">
        <f>'[1]Parque de Máquinas'!F29</f>
        <v>102</v>
      </c>
      <c r="G30" s="157">
        <f>'[1]Parque de Máquinas'!G29</f>
        <v>80</v>
      </c>
      <c r="H30" s="157">
        <f>'[1]Parque de Máquinas'!H29</f>
        <v>0</v>
      </c>
      <c r="I30" s="157">
        <f>'[1]Parque de Máquinas'!I29</f>
        <v>0</v>
      </c>
      <c r="J30" s="157">
        <f>'[1]Parque de Máquinas'!J29</f>
        <v>4</v>
      </c>
      <c r="K30" s="157">
        <f>'[1]Parque de Máquinas'!K29</f>
        <v>112</v>
      </c>
      <c r="L30" s="157">
        <f>'[1]Parque de Máquinas'!L29</f>
        <v>34</v>
      </c>
      <c r="M30" s="157">
        <f>'[1]Parque de Máquinas'!M29</f>
        <v>0</v>
      </c>
      <c r="N30" s="157">
        <f>'[1]Parque de Máquinas'!N29</f>
        <v>24</v>
      </c>
      <c r="O30" s="157">
        <f>'[1]Parque de Máquinas'!O29</f>
        <v>0</v>
      </c>
      <c r="P30" s="157">
        <f>'[1]Parque de Máquinas'!P29</f>
        <v>0</v>
      </c>
      <c r="Q30" s="157">
        <f>'[1]Parque de Máquinas'!Q29</f>
        <v>0</v>
      </c>
      <c r="R30" s="157">
        <f>'[1]Parque de Máquinas'!R29</f>
        <v>49</v>
      </c>
      <c r="S30" s="157">
        <f>'[1]Parque de Máquinas'!S29</f>
        <v>0</v>
      </c>
      <c r="T30" s="157">
        <f>'[1]Parque de Máquinas'!T29</f>
        <v>0</v>
      </c>
      <c r="U30" s="157">
        <f>'[1]Parque de Máquinas'!U29</f>
        <v>8</v>
      </c>
      <c r="V30" s="157">
        <f>'[1]Parque de Máquinas'!V29</f>
        <v>0</v>
      </c>
      <c r="W30" s="157">
        <f>'[1]Parque de Máquinas'!W29</f>
        <v>0</v>
      </c>
      <c r="X30" s="157">
        <f>'[1]Parque de Máquinas'!X29</f>
        <v>6</v>
      </c>
      <c r="Y30" s="157">
        <f>'[1]Parque de Máquinas'!Y29</f>
        <v>0</v>
      </c>
      <c r="Z30" s="157">
        <f>'[1]Parque de Máquinas'!Z29</f>
        <v>502</v>
      </c>
      <c r="AA30" s="295">
        <f>'[1]Parque de Máquinas'!AA29</f>
        <v>4.6832726933482602E-2</v>
      </c>
    </row>
    <row r="31" spans="2:27" ht="12.75" customHeight="1">
      <c r="B31" s="91" t="s">
        <v>120</v>
      </c>
      <c r="C31" s="53">
        <f>'[1]Parque de Máquinas'!C30</f>
        <v>131</v>
      </c>
      <c r="D31" s="53">
        <f>'[1]Parque de Máquinas'!D30</f>
        <v>1209</v>
      </c>
      <c r="E31" s="53">
        <f>'[1]Parque de Máquinas'!E30</f>
        <v>0</v>
      </c>
      <c r="F31" s="53">
        <f>'[1]Parque de Máquinas'!F30</f>
        <v>1574</v>
      </c>
      <c r="G31" s="53">
        <f>'[1]Parque de Máquinas'!G30</f>
        <v>2086</v>
      </c>
      <c r="H31" s="53">
        <f>'[1]Parque de Máquinas'!H30</f>
        <v>40</v>
      </c>
      <c r="I31" s="53">
        <f>'[1]Parque de Máquinas'!I30</f>
        <v>16</v>
      </c>
      <c r="J31" s="53">
        <f>'[1]Parque de Máquinas'!J30</f>
        <v>56</v>
      </c>
      <c r="K31" s="53">
        <f>'[1]Parque de Máquinas'!K30</f>
        <v>2075</v>
      </c>
      <c r="L31" s="53">
        <f>'[1]Parque de Máquinas'!L30</f>
        <v>1028</v>
      </c>
      <c r="M31" s="53">
        <f>'[1]Parque de Máquinas'!M30</f>
        <v>0</v>
      </c>
      <c r="N31" s="53">
        <f>'[1]Parque de Máquinas'!N30</f>
        <v>839</v>
      </c>
      <c r="O31" s="53">
        <f>'[1]Parque de Máquinas'!O30</f>
        <v>0</v>
      </c>
      <c r="P31" s="53">
        <f>'[1]Parque de Máquinas'!P30</f>
        <v>8</v>
      </c>
      <c r="Q31" s="53">
        <f>'[1]Parque de Máquinas'!Q30</f>
        <v>0</v>
      </c>
      <c r="R31" s="53">
        <f>'[1]Parque de Máquinas'!R30</f>
        <v>1314</v>
      </c>
      <c r="S31" s="53">
        <f>'[1]Parque de Máquinas'!S30</f>
        <v>6</v>
      </c>
      <c r="T31" s="53">
        <f>'[1]Parque de Máquinas'!T30</f>
        <v>0</v>
      </c>
      <c r="U31" s="53">
        <f>'[1]Parque de Máquinas'!U30</f>
        <v>40</v>
      </c>
      <c r="V31" s="53">
        <f>'[1]Parque de Máquinas'!V30</f>
        <v>28</v>
      </c>
      <c r="W31" s="53">
        <f>'[1]Parque de Máquinas'!W30</f>
        <v>88</v>
      </c>
      <c r="X31" s="53">
        <f>'[1]Parque de Máquinas'!X30</f>
        <v>137</v>
      </c>
      <c r="Y31" s="53">
        <f>'[1]Parque de Máquinas'!Y30</f>
        <v>44</v>
      </c>
      <c r="Z31" s="53">
        <f>'[1]Parque de Máquinas'!Z30</f>
        <v>10719</v>
      </c>
      <c r="AA31" s="297">
        <f>'[1]Parque de Máquinas'!AA30</f>
        <v>0.99999999999999989</v>
      </c>
    </row>
    <row r="32" spans="2:27" ht="15" customHeight="1">
      <c r="B32" s="92" t="s">
        <v>121</v>
      </c>
      <c r="C32" s="80">
        <f>'[1]Parque de Máquinas'!C31</f>
        <v>1.2221289299374941E-2</v>
      </c>
      <c r="D32" s="80">
        <f>'[1]Parque de Máquinas'!D31</f>
        <v>0.11279037223621606</v>
      </c>
      <c r="E32" s="80">
        <f>'[1]Parque de Máquinas'!E31</f>
        <v>0</v>
      </c>
      <c r="F32" s="80">
        <f>'[1]Parque de Máquinas'!F31</f>
        <v>0.14684205616195542</v>
      </c>
      <c r="G32" s="80">
        <f>'[1]Parque de Máquinas'!G31</f>
        <v>0.19460770594271853</v>
      </c>
      <c r="H32" s="80">
        <f>'[1]Parque de Máquinas'!H31</f>
        <v>3.7316913891221196E-3</v>
      </c>
      <c r="I32" s="80">
        <f>'[1]Parque de Máquinas'!I31</f>
        <v>1.4926765556488478E-3</v>
      </c>
      <c r="J32" s="80">
        <f>'[1]Parque de Máquinas'!J31</f>
        <v>5.2243679447709678E-3</v>
      </c>
      <c r="K32" s="80">
        <f>'[1]Parque de Máquinas'!K31</f>
        <v>0.19358149081070997</v>
      </c>
      <c r="L32" s="80">
        <f>'[1]Parque de Máquinas'!L31</f>
        <v>9.5904468700438478E-2</v>
      </c>
      <c r="M32" s="80">
        <f>'[1]Parque de Máquinas'!M31</f>
        <v>0</v>
      </c>
      <c r="N32" s="80">
        <f>'[1]Parque de Máquinas'!N31</f>
        <v>7.8272226886836452E-2</v>
      </c>
      <c r="O32" s="80">
        <f>'[1]Parque de Máquinas'!O31</f>
        <v>0</v>
      </c>
      <c r="P32" s="80">
        <f>'[1]Parque de Máquinas'!P31</f>
        <v>7.4633827782442388E-4</v>
      </c>
      <c r="Q32" s="80">
        <f>'[1]Parque de Máquinas'!Q31</f>
        <v>0</v>
      </c>
      <c r="R32" s="80">
        <f>'[1]Parque de Máquinas'!R31</f>
        <v>0.12258606213266163</v>
      </c>
      <c r="S32" s="80">
        <f>'[1]Parque de Máquinas'!S31</f>
        <v>5.5975370836831796E-4</v>
      </c>
      <c r="T32" s="80">
        <f>'[1]Parque de Máquinas'!T31</f>
        <v>0</v>
      </c>
      <c r="U32" s="80">
        <f>'[1]Parque de Máquinas'!U31</f>
        <v>3.7316913891221196E-3</v>
      </c>
      <c r="V32" s="80">
        <f>'[1]Parque de Máquinas'!V31</f>
        <v>2.6121839723854839E-3</v>
      </c>
      <c r="W32" s="80">
        <f>'[1]Parque de Máquinas'!W31</f>
        <v>8.2097210560686633E-3</v>
      </c>
      <c r="X32" s="80">
        <f>'[1]Parque de Máquinas'!X31</f>
        <v>1.278104300774326E-2</v>
      </c>
      <c r="Y32" s="80">
        <f>'[1]Parque de Máquinas'!Y31</f>
        <v>4.1048605280343316E-3</v>
      </c>
      <c r="Z32" s="80">
        <f>'[1]Parque de Máquinas'!Z31</f>
        <v>0.99589513947196573</v>
      </c>
      <c r="AA32" s="298"/>
    </row>
    <row r="33" spans="2:16" ht="18" customHeight="1">
      <c r="B33" s="94" t="str">
        <f>'[1]Parque de Máquinas'!$B$31</f>
        <v>% Participación</v>
      </c>
    </row>
    <row r="34" spans="2:16" ht="6.75" customHeight="1">
      <c r="B34" s="317" t="s">
        <v>222</v>
      </c>
      <c r="C34" s="317"/>
      <c r="D34" s="317"/>
      <c r="E34" s="317"/>
      <c r="F34" s="317"/>
      <c r="G34" s="317"/>
      <c r="H34" s="317"/>
      <c r="I34" s="317"/>
      <c r="J34" s="317"/>
      <c r="K34" s="317"/>
      <c r="L34" s="317"/>
      <c r="M34" s="317"/>
      <c r="N34" s="317"/>
      <c r="O34" s="317"/>
      <c r="P34" s="317" t="s">
        <v>122</v>
      </c>
    </row>
    <row r="35" spans="2:16">
      <c r="B35" s="317" t="s">
        <v>170</v>
      </c>
      <c r="C35" s="317"/>
      <c r="D35" s="317"/>
      <c r="E35" s="317"/>
      <c r="F35" s="317"/>
      <c r="G35" s="317"/>
      <c r="H35" s="317"/>
      <c r="I35" s="317"/>
      <c r="J35" s="317"/>
      <c r="K35" s="317"/>
      <c r="L35" s="317"/>
      <c r="M35" s="317"/>
      <c r="N35" s="317"/>
      <c r="O35" s="317"/>
      <c r="P35" s="317"/>
    </row>
    <row r="36" spans="2:16" ht="8.25" customHeight="1">
      <c r="B36" s="317"/>
      <c r="C36" s="317"/>
      <c r="D36" s="317"/>
      <c r="E36" s="317"/>
      <c r="F36" s="317"/>
      <c r="G36" s="317"/>
      <c r="H36" s="317"/>
      <c r="I36" s="317"/>
      <c r="J36" s="317"/>
      <c r="K36" s="317"/>
      <c r="L36" s="317"/>
      <c r="M36" s="317"/>
      <c r="N36" s="317"/>
      <c r="O36" s="317"/>
      <c r="P36" s="317"/>
    </row>
  </sheetData>
  <mergeCells count="13">
    <mergeCell ref="B8:AA8"/>
    <mergeCell ref="B10:B11"/>
    <mergeCell ref="Z10:AA11"/>
    <mergeCell ref="O10:O11"/>
    <mergeCell ref="B34:P36"/>
    <mergeCell ref="B9:AA9"/>
    <mergeCell ref="S10:S11"/>
    <mergeCell ref="T10:T11"/>
    <mergeCell ref="U10:U11"/>
    <mergeCell ref="V10:V11"/>
    <mergeCell ref="W10:W11"/>
    <mergeCell ref="X10:X11"/>
    <mergeCell ref="Y10:Y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30"/>
  <sheetViews>
    <sheetView topLeftCell="A70" zoomScaleNormal="100" workbookViewId="0">
      <selection activeCell="D103" sqref="D103:H111"/>
    </sheetView>
  </sheetViews>
  <sheetFormatPr baseColWidth="10" defaultColWidth="11.453125" defaultRowHeight="14"/>
  <cols>
    <col min="1" max="1" width="4.1796875" style="13" customWidth="1"/>
    <col min="2" max="2" width="21.453125" style="13" customWidth="1"/>
    <col min="3" max="8" width="13.81640625" style="13" customWidth="1"/>
    <col min="9" max="9" width="15.7265625" style="13" customWidth="1"/>
    <col min="10" max="10" width="3.1796875" style="13" customWidth="1"/>
    <col min="11" max="11" width="11.453125" style="13"/>
    <col min="12" max="12" width="12.453125" style="13" bestFit="1" customWidth="1"/>
    <col min="13" max="13" width="14.1796875" style="13" bestFit="1" customWidth="1"/>
    <col min="14" max="14" width="11.453125" style="13"/>
    <col min="15" max="15" width="14.1796875" style="13" bestFit="1" customWidth="1"/>
    <col min="16" max="16384" width="11.453125" style="13"/>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2" customFormat="1" ht="22.5" customHeight="1">
      <c r="B8" s="303" t="str">
        <f>'[1]Posiciones de Juego'!$B$9:$I$9</f>
        <v>POSICIONES DE JUEGO, POR CATEGORIA DE JUEGO - Agosto 2019</v>
      </c>
      <c r="C8" s="304"/>
      <c r="D8" s="304"/>
      <c r="E8" s="304"/>
      <c r="F8" s="304"/>
      <c r="G8" s="304"/>
      <c r="H8" s="304"/>
      <c r="I8" s="305"/>
      <c r="K8" s="37"/>
    </row>
    <row r="9" spans="2:11" s="32" customFormat="1" ht="15" customHeight="1">
      <c r="B9" s="306" t="s">
        <v>6</v>
      </c>
      <c r="C9" s="307" t="s">
        <v>58</v>
      </c>
      <c r="D9" s="308" t="s">
        <v>78</v>
      </c>
      <c r="E9" s="309"/>
      <c r="F9" s="310"/>
      <c r="G9" s="311" t="s">
        <v>79</v>
      </c>
      <c r="H9" s="307" t="s">
        <v>56</v>
      </c>
      <c r="I9" s="314" t="s">
        <v>80</v>
      </c>
      <c r="K9" s="37"/>
    </row>
    <row r="10" spans="2:11" s="32" customFormat="1" ht="24" customHeight="1">
      <c r="B10" s="306"/>
      <c r="C10" s="307"/>
      <c r="D10" s="67" t="s">
        <v>52</v>
      </c>
      <c r="E10" s="69" t="s">
        <v>53</v>
      </c>
      <c r="F10" s="68" t="s">
        <v>54</v>
      </c>
      <c r="G10" s="311"/>
      <c r="H10" s="307"/>
      <c r="I10" s="314"/>
    </row>
    <row r="11" spans="2:11" s="32" customFormat="1">
      <c r="B11" s="320" t="s">
        <v>171</v>
      </c>
      <c r="C11" s="321"/>
      <c r="D11" s="321"/>
      <c r="E11" s="321"/>
      <c r="F11" s="321"/>
      <c r="G11" s="321"/>
      <c r="H11" s="321"/>
      <c r="I11" s="322"/>
    </row>
    <row r="12" spans="2:11" s="32" customFormat="1" ht="10">
      <c r="B12" s="161" t="s">
        <v>224</v>
      </c>
      <c r="C12" s="155" t="s">
        <v>130</v>
      </c>
      <c r="D12" s="142">
        <f>'[1]Posiciones de Juego'!D12</f>
        <v>35</v>
      </c>
      <c r="E12" s="142">
        <f>'[1]Posiciones de Juego'!E12</f>
        <v>67</v>
      </c>
      <c r="F12" s="142">
        <f>'[1]Posiciones de Juego'!F12</f>
        <v>7</v>
      </c>
      <c r="G12" s="142">
        <f>'[1]Posiciones de Juego'!G12</f>
        <v>352</v>
      </c>
      <c r="H12" s="142">
        <f>'[1]Posiciones de Juego'!H12</f>
        <v>148</v>
      </c>
      <c r="I12" s="142">
        <f>'[1]Posiciones de Juego'!I12</f>
        <v>609</v>
      </c>
    </row>
    <row r="13" spans="2:11" s="32" customFormat="1" ht="9" customHeight="1">
      <c r="B13" s="160" t="s">
        <v>125</v>
      </c>
      <c r="C13" s="153" t="s">
        <v>62</v>
      </c>
      <c r="D13" s="141">
        <f>'[1]Posiciones de Juego'!D13</f>
        <v>49</v>
      </c>
      <c r="E13" s="141">
        <f>'[1]Posiciones de Juego'!E13</f>
        <v>91</v>
      </c>
      <c r="F13" s="141">
        <f>'[1]Posiciones de Juego'!F13</f>
        <v>17</v>
      </c>
      <c r="G13" s="141">
        <f>'[1]Posiciones de Juego'!G13</f>
        <v>484</v>
      </c>
      <c r="H13" s="141">
        <f>'[1]Posiciones de Juego'!H13</f>
        <v>100</v>
      </c>
      <c r="I13" s="141">
        <f>'[1]Posiciones de Juego'!I13</f>
        <v>741</v>
      </c>
    </row>
    <row r="14" spans="2:11" s="32" customFormat="1" ht="9" customHeight="1">
      <c r="B14" s="161" t="s">
        <v>1</v>
      </c>
      <c r="C14" s="155" t="s">
        <v>63</v>
      </c>
      <c r="D14" s="142">
        <f>'[1]Posiciones de Juego'!D14</f>
        <v>70</v>
      </c>
      <c r="E14" s="142">
        <f>'[1]Posiciones de Juego'!E14</f>
        <v>248</v>
      </c>
      <c r="F14" s="142">
        <f>'[1]Posiciones de Juego'!F14</f>
        <v>17</v>
      </c>
      <c r="G14" s="142">
        <f>'[1]Posiciones de Juego'!G14</f>
        <v>786</v>
      </c>
      <c r="H14" s="142">
        <f>'[1]Posiciones de Juego'!H14</f>
        <v>124</v>
      </c>
      <c r="I14" s="142">
        <f>'[1]Posiciones de Juego'!I14</f>
        <v>1245</v>
      </c>
    </row>
    <row r="15" spans="2:11" s="32" customFormat="1" ht="9" customHeight="1">
      <c r="B15" s="162" t="s">
        <v>49</v>
      </c>
      <c r="C15" s="153" t="s">
        <v>64</v>
      </c>
      <c r="D15" s="141">
        <f>'[1]Posiciones de Juego'!D15</f>
        <v>42</v>
      </c>
      <c r="E15" s="141">
        <f>'[1]Posiciones de Juego'!E15</f>
        <v>118</v>
      </c>
      <c r="F15" s="141">
        <f>'[1]Posiciones de Juego'!F15</f>
        <v>7</v>
      </c>
      <c r="G15" s="141">
        <f>'[1]Posiciones de Juego'!G15</f>
        <v>397</v>
      </c>
      <c r="H15" s="141">
        <f>'[1]Posiciones de Juego'!H15</f>
        <v>179</v>
      </c>
      <c r="I15" s="141">
        <f>'[1]Posiciones de Juego'!I15</f>
        <v>743</v>
      </c>
    </row>
    <row r="16" spans="2:11" s="32" customFormat="1" ht="9" customHeight="1">
      <c r="B16" s="161" t="s">
        <v>152</v>
      </c>
      <c r="C16" s="155" t="s">
        <v>153</v>
      </c>
      <c r="D16" s="142">
        <f>'[1]Posiciones de Juego'!D16</f>
        <v>42</v>
      </c>
      <c r="E16" s="142">
        <f>'[1]Posiciones de Juego'!E16</f>
        <v>57</v>
      </c>
      <c r="F16" s="142">
        <f>'[1]Posiciones de Juego'!F16</f>
        <v>7</v>
      </c>
      <c r="G16" s="142">
        <f>'[1]Posiciones de Juego'!G16</f>
        <v>254</v>
      </c>
      <c r="H16" s="142">
        <f>'[1]Posiciones de Juego'!H16</f>
        <v>60</v>
      </c>
      <c r="I16" s="147">
        <f>'[1]Posiciones de Juego'!I16</f>
        <v>420</v>
      </c>
    </row>
    <row r="17" spans="2:9" s="32" customFormat="1" ht="9" customHeight="1">
      <c r="B17" s="160" t="s">
        <v>18</v>
      </c>
      <c r="C17" s="153" t="s">
        <v>65</v>
      </c>
      <c r="D17" s="141">
        <f>'[1]Posiciones de Juego'!D17</f>
        <v>49</v>
      </c>
      <c r="E17" s="141">
        <f>'[1]Posiciones de Juego'!E17</f>
        <v>69</v>
      </c>
      <c r="F17" s="141">
        <f>'[1]Posiciones de Juego'!F17</f>
        <v>10</v>
      </c>
      <c r="G17" s="141">
        <f>'[1]Posiciones de Juego'!G17</f>
        <v>352</v>
      </c>
      <c r="H17" s="141">
        <f>'[1]Posiciones de Juego'!H17</f>
        <v>148</v>
      </c>
      <c r="I17" s="141">
        <f>'[1]Posiciones de Juego'!I17</f>
        <v>628</v>
      </c>
    </row>
    <row r="18" spans="2:9" s="32" customFormat="1" ht="9" customHeight="1">
      <c r="B18" s="161" t="s">
        <v>76</v>
      </c>
      <c r="C18" s="155" t="s">
        <v>66</v>
      </c>
      <c r="D18" s="142">
        <f>'[1]Posiciones de Juego'!D18</f>
        <v>112</v>
      </c>
      <c r="E18" s="142">
        <f>'[1]Posiciones de Juego'!E18</f>
        <v>355</v>
      </c>
      <c r="F18" s="142">
        <f>'[1]Posiciones de Juego'!F18</f>
        <v>10</v>
      </c>
      <c r="G18" s="142">
        <f>'[1]Posiciones de Juego'!G18</f>
        <v>896</v>
      </c>
      <c r="H18" s="142">
        <f>'[1]Posiciones de Juego'!H18</f>
        <v>100</v>
      </c>
      <c r="I18" s="147">
        <f>'[1]Posiciones de Juego'!I18</f>
        <v>1473</v>
      </c>
    </row>
    <row r="19" spans="2:9" s="32" customFormat="1" ht="9" customHeight="1">
      <c r="B19" s="160" t="s">
        <v>126</v>
      </c>
      <c r="C19" s="153" t="s">
        <v>67</v>
      </c>
      <c r="D19" s="141">
        <f>'[1]Posiciones de Juego'!D19</f>
        <v>196</v>
      </c>
      <c r="E19" s="141">
        <f>'[1]Posiciones de Juego'!E19</f>
        <v>412</v>
      </c>
      <c r="F19" s="141">
        <f>'[1]Posiciones de Juego'!F19</f>
        <v>10</v>
      </c>
      <c r="G19" s="141">
        <f>'[1]Posiciones de Juego'!G19</f>
        <v>1982</v>
      </c>
      <c r="H19" s="141">
        <f>'[1]Posiciones de Juego'!H19</f>
        <v>300</v>
      </c>
      <c r="I19" s="141">
        <f>'[1]Posiciones de Juego'!I19</f>
        <v>2900</v>
      </c>
    </row>
    <row r="20" spans="2:9" s="32" customFormat="1" ht="9" customHeight="1">
      <c r="B20" s="161" t="s">
        <v>2</v>
      </c>
      <c r="C20" s="155" t="s">
        <v>68</v>
      </c>
      <c r="D20" s="142">
        <f>'[1]Posiciones de Juego'!D20</f>
        <v>35</v>
      </c>
      <c r="E20" s="142">
        <f>'[1]Posiciones de Juego'!E20</f>
        <v>94</v>
      </c>
      <c r="F20" s="142">
        <f>'[1]Posiciones de Juego'!F20</f>
        <v>14</v>
      </c>
      <c r="G20" s="142">
        <f>'[1]Posiciones de Juego'!G20</f>
        <v>238</v>
      </c>
      <c r="H20" s="142">
        <f>'[1]Posiciones de Juego'!H20</f>
        <v>30</v>
      </c>
      <c r="I20" s="147">
        <f>'[1]Posiciones de Juego'!I20</f>
        <v>411</v>
      </c>
    </row>
    <row r="21" spans="2:9" s="32" customFormat="1" ht="9" customHeight="1">
      <c r="B21" s="163" t="s">
        <v>3</v>
      </c>
      <c r="C21" s="156" t="s">
        <v>69</v>
      </c>
      <c r="D21" s="145">
        <f>'[1]Posiciones de Juego'!D21</f>
        <v>28</v>
      </c>
      <c r="E21" s="145">
        <f>'[1]Posiciones de Juego'!E21</f>
        <v>80</v>
      </c>
      <c r="F21" s="145">
        <f>'[1]Posiciones de Juego'!F21</f>
        <v>10</v>
      </c>
      <c r="G21" s="145">
        <f>'[1]Posiciones de Juego'!G21</f>
        <v>415</v>
      </c>
      <c r="H21" s="145">
        <f>'[1]Posiciones de Juego'!H21</f>
        <v>68</v>
      </c>
      <c r="I21" s="141">
        <f>'[1]Posiciones de Juego'!I21</f>
        <v>601</v>
      </c>
    </row>
    <row r="22" spans="2:9" s="32" customFormat="1" ht="9" customHeight="1">
      <c r="B22" s="164" t="s">
        <v>233</v>
      </c>
      <c r="C22" s="157" t="s">
        <v>234</v>
      </c>
      <c r="D22" s="147">
        <f>'[1]Posiciones de Juego'!D22</f>
        <v>84</v>
      </c>
      <c r="E22" s="147">
        <f>'[1]Posiciones de Juego'!E22</f>
        <v>279</v>
      </c>
      <c r="F22" s="147">
        <f>'[1]Posiciones de Juego'!F22</f>
        <v>17</v>
      </c>
      <c r="G22" s="147">
        <f>'[1]Posiciones de Juego'!G22</f>
        <v>450</v>
      </c>
      <c r="H22" s="147">
        <f>'[1]Posiciones de Juego'!H22</f>
        <v>68</v>
      </c>
      <c r="I22" s="147">
        <f>'[1]Posiciones de Juego'!I22</f>
        <v>898</v>
      </c>
    </row>
    <row r="23" spans="2:9" s="32" customFormat="1" ht="9" customHeight="1">
      <c r="B23" s="163" t="s">
        <v>127</v>
      </c>
      <c r="C23" s="156" t="s">
        <v>70</v>
      </c>
      <c r="D23" s="145">
        <f>'[1]Posiciones de Juego'!D23</f>
        <v>84</v>
      </c>
      <c r="E23" s="145">
        <f>'[1]Posiciones de Juego'!E23</f>
        <v>279</v>
      </c>
      <c r="F23" s="145">
        <f>'[1]Posiciones de Juego'!F23</f>
        <v>17</v>
      </c>
      <c r="G23" s="145">
        <f>'[1]Posiciones de Juego'!G23</f>
        <v>1385</v>
      </c>
      <c r="H23" s="145">
        <f>'[1]Posiciones de Juego'!H23</f>
        <v>168</v>
      </c>
      <c r="I23" s="141">
        <f>'[1]Posiciones de Juego'!I23</f>
        <v>1933</v>
      </c>
    </row>
    <row r="24" spans="2:9" s="32" customFormat="1" ht="9" customHeight="1">
      <c r="B24" s="164" t="s">
        <v>7</v>
      </c>
      <c r="C24" s="157" t="s">
        <v>71</v>
      </c>
      <c r="D24" s="147">
        <f>'[1]Posiciones de Juego'!D24</f>
        <v>28</v>
      </c>
      <c r="E24" s="147">
        <f>'[1]Posiciones de Juego'!E24</f>
        <v>54</v>
      </c>
      <c r="F24" s="147">
        <f>'[1]Posiciones de Juego'!F24</f>
        <v>7</v>
      </c>
      <c r="G24" s="147">
        <f>'[1]Posiciones de Juego'!G24</f>
        <v>191</v>
      </c>
      <c r="H24" s="147">
        <f>'[1]Posiciones de Juego'!H24</f>
        <v>40</v>
      </c>
      <c r="I24" s="147">
        <f>'[1]Posiciones de Juego'!I24</f>
        <v>320</v>
      </c>
    </row>
    <row r="25" spans="2:9" s="32" customFormat="1" ht="9" customHeight="1">
      <c r="B25" s="163" t="s">
        <v>8</v>
      </c>
      <c r="C25" s="156" t="s">
        <v>72</v>
      </c>
      <c r="D25" s="145">
        <f>'[1]Posiciones de Juego'!D25</f>
        <v>49</v>
      </c>
      <c r="E25" s="145">
        <f>'[1]Posiciones de Juego'!E25</f>
        <v>209</v>
      </c>
      <c r="F25" s="145">
        <f>'[1]Posiciones de Juego'!F25</f>
        <v>24</v>
      </c>
      <c r="G25" s="145">
        <f>'[1]Posiciones de Juego'!G25</f>
        <v>735</v>
      </c>
      <c r="H25" s="145">
        <f>'[1]Posiciones de Juego'!H25</f>
        <v>176</v>
      </c>
      <c r="I25" s="141">
        <f>'[1]Posiciones de Juego'!I25</f>
        <v>1193</v>
      </c>
    </row>
    <row r="26" spans="2:9" s="32" customFormat="1" ht="9" customHeight="1">
      <c r="B26" s="165" t="s">
        <v>9</v>
      </c>
      <c r="C26" s="157" t="s">
        <v>73</v>
      </c>
      <c r="D26" s="147">
        <f>'[1]Posiciones de Juego'!D26</f>
        <v>35</v>
      </c>
      <c r="E26" s="147">
        <f>'[1]Posiciones de Juego'!E26</f>
        <v>126</v>
      </c>
      <c r="F26" s="147">
        <f>'[1]Posiciones de Juego'!F26</f>
        <v>17</v>
      </c>
      <c r="G26" s="147">
        <f>'[1]Posiciones de Juego'!G26</f>
        <v>429</v>
      </c>
      <c r="H26" s="147">
        <f>'[1]Posiciones de Juego'!H26</f>
        <v>100</v>
      </c>
      <c r="I26" s="147">
        <f>'[1]Posiciones de Juego'!I26</f>
        <v>707</v>
      </c>
    </row>
    <row r="27" spans="2:9" s="32" customFormat="1" ht="9" customHeight="1">
      <c r="B27" s="163" t="s">
        <v>128</v>
      </c>
      <c r="C27" s="156" t="s">
        <v>74</v>
      </c>
      <c r="D27" s="145">
        <f>'[1]Posiciones de Juego'!D27</f>
        <v>49</v>
      </c>
      <c r="E27" s="145">
        <f>'[1]Posiciones de Juego'!E27</f>
        <v>98</v>
      </c>
      <c r="F27" s="145">
        <f>'[1]Posiciones de Juego'!F27</f>
        <v>7</v>
      </c>
      <c r="G27" s="145">
        <f>'[1]Posiciones de Juego'!G27</f>
        <v>406</v>
      </c>
      <c r="H27" s="145">
        <f>'[1]Posiciones de Juego'!H27</f>
        <v>60</v>
      </c>
      <c r="I27" s="141">
        <f>'[1]Posiciones de Juego'!I27</f>
        <v>620</v>
      </c>
    </row>
    <row r="28" spans="2:9" s="32" customFormat="1" ht="9" customHeight="1">
      <c r="B28" s="165" t="s">
        <v>90</v>
      </c>
      <c r="C28" s="157" t="s">
        <v>91</v>
      </c>
      <c r="D28" s="147">
        <f>'[1]Posiciones de Juego'!D28</f>
        <v>35</v>
      </c>
      <c r="E28" s="147">
        <f>'[1]Posiciones de Juego'!E28</f>
        <v>84</v>
      </c>
      <c r="F28" s="147">
        <f>'[1]Posiciones de Juego'!F28</f>
        <v>7</v>
      </c>
      <c r="G28" s="147">
        <f>'[1]Posiciones de Juego'!G28</f>
        <v>244</v>
      </c>
      <c r="H28" s="147">
        <f>'[1]Posiciones de Juego'!H28</f>
        <v>36</v>
      </c>
      <c r="I28" s="147">
        <f>'[1]Posiciones de Juego'!I28</f>
        <v>406</v>
      </c>
    </row>
    <row r="29" spans="2:9" s="32" customFormat="1" ht="9" customHeight="1">
      <c r="B29" s="163" t="s">
        <v>88</v>
      </c>
      <c r="C29" s="156" t="s">
        <v>89</v>
      </c>
      <c r="D29" s="145">
        <f>'[1]Posiciones de Juego'!D29</f>
        <v>28</v>
      </c>
      <c r="E29" s="145">
        <f>'[1]Posiciones de Juego'!E29</f>
        <v>43</v>
      </c>
      <c r="F29" s="145">
        <f>'[1]Posiciones de Juego'!F29</f>
        <v>7</v>
      </c>
      <c r="G29" s="145">
        <f>'[1]Posiciones de Juego'!G29</f>
        <v>222</v>
      </c>
      <c r="H29" s="145">
        <f>'[1]Posiciones de Juego'!H29</f>
        <v>38</v>
      </c>
      <c r="I29" s="141">
        <f>'[1]Posiciones de Juego'!I29</f>
        <v>338</v>
      </c>
    </row>
    <row r="30" spans="2:9" s="32" customFormat="1" ht="9" customHeight="1">
      <c r="B30" s="165" t="s">
        <v>10</v>
      </c>
      <c r="C30" s="157" t="s">
        <v>75</v>
      </c>
      <c r="D30" s="147">
        <f>'[1]Posiciones de Juego'!D30</f>
        <v>42</v>
      </c>
      <c r="E30" s="147">
        <f>'[1]Posiciones de Juego'!E30</f>
        <v>90</v>
      </c>
      <c r="F30" s="147">
        <f>'[1]Posiciones de Juego'!F30</f>
        <v>14</v>
      </c>
      <c r="G30" s="147">
        <f>'[1]Posiciones de Juego'!G30</f>
        <v>502</v>
      </c>
      <c r="H30" s="147">
        <f>'[1]Posiciones de Juego'!H30</f>
        <v>100</v>
      </c>
      <c r="I30" s="147">
        <f>'[1]Posiciones de Juego'!I30</f>
        <v>748</v>
      </c>
    </row>
    <row r="31" spans="2:9" s="32" customFormat="1" ht="9" customHeight="1">
      <c r="B31" s="166" t="s">
        <v>150</v>
      </c>
      <c r="C31" s="167"/>
      <c r="D31" s="149">
        <f>'[1]Posiciones de Juego'!D31</f>
        <v>1092</v>
      </c>
      <c r="E31" s="149">
        <f>'[1]Posiciones de Juego'!E31</f>
        <v>2853</v>
      </c>
      <c r="F31" s="149">
        <f>'[1]Posiciones de Juego'!F31</f>
        <v>226</v>
      </c>
      <c r="G31" s="149">
        <f>'[1]Posiciones de Juego'!G31</f>
        <v>10720</v>
      </c>
      <c r="H31" s="149">
        <f>'[1]Posiciones de Juego'!H31</f>
        <v>2043</v>
      </c>
      <c r="I31" s="159">
        <f>'[1]Posiciones de Juego'!I31</f>
        <v>16934</v>
      </c>
    </row>
    <row r="32" spans="2:9" s="32" customFormat="1">
      <c r="B32" s="320" t="s">
        <v>147</v>
      </c>
      <c r="C32" s="321"/>
      <c r="D32" s="321"/>
      <c r="E32" s="321"/>
      <c r="F32" s="321"/>
      <c r="G32" s="321"/>
      <c r="H32" s="321"/>
      <c r="I32" s="322"/>
    </row>
    <row r="33" spans="1:247" s="32" customFormat="1" ht="9" customHeight="1">
      <c r="B33" s="168" t="s">
        <v>129</v>
      </c>
      <c r="C33" s="153" t="s">
        <v>130</v>
      </c>
      <c r="D33" s="141">
        <f>'[2]Posiciones de Juego'!D11</f>
        <v>14</v>
      </c>
      <c r="E33" s="141">
        <f>'[2]Posiciones de Juego'!E11</f>
        <v>28</v>
      </c>
      <c r="F33" s="141">
        <f>'[2]Posiciones de Juego'!F11</f>
        <v>0</v>
      </c>
      <c r="G33" s="141">
        <f>'[2]Posiciones de Juego'!G11</f>
        <v>371</v>
      </c>
      <c r="H33" s="141">
        <f>'[2]Posiciones de Juego'!H11</f>
        <v>0</v>
      </c>
      <c r="I33" s="141">
        <f>'[2]Posiciones de Juego'!I11</f>
        <v>413</v>
      </c>
    </row>
    <row r="34" spans="1:247" s="32" customFormat="1" ht="9" customHeight="1">
      <c r="B34" s="169" t="s">
        <v>131</v>
      </c>
      <c r="C34" s="155" t="s">
        <v>132</v>
      </c>
      <c r="D34" s="142">
        <f>'[2]Posiciones de Juego'!D12</f>
        <v>42</v>
      </c>
      <c r="E34" s="142">
        <f>'[2]Posiciones de Juego'!E12</f>
        <v>135</v>
      </c>
      <c r="F34" s="142">
        <f>'[2]Posiciones de Juego'!F12</f>
        <v>7</v>
      </c>
      <c r="G34" s="142">
        <f>'[2]Posiciones de Juego'!G12</f>
        <v>688</v>
      </c>
      <c r="H34" s="142">
        <f>'[2]Posiciones de Juego'!H12</f>
        <v>0</v>
      </c>
      <c r="I34" s="143">
        <f>'[2]Posiciones de Juego'!I12</f>
        <v>872</v>
      </c>
    </row>
    <row r="35" spans="1:247" s="32" customFormat="1" ht="9" customHeight="1">
      <c r="B35" s="170" t="s">
        <v>133</v>
      </c>
      <c r="C35" s="153" t="s">
        <v>134</v>
      </c>
      <c r="D35" s="141">
        <f>'[2]Posiciones de Juego'!D13</f>
        <v>42</v>
      </c>
      <c r="E35" s="141">
        <f>'[2]Posiciones de Juego'!E13</f>
        <v>146</v>
      </c>
      <c r="F35" s="141">
        <f>'[2]Posiciones de Juego'!F13</f>
        <v>7</v>
      </c>
      <c r="G35" s="141">
        <f>'[2]Posiciones de Juego'!G13</f>
        <v>907</v>
      </c>
      <c r="H35" s="141">
        <f>'[2]Posiciones de Juego'!H13</f>
        <v>0</v>
      </c>
      <c r="I35" s="144">
        <f>'[2]Posiciones de Juego'!I13</f>
        <v>1102</v>
      </c>
    </row>
    <row r="36" spans="1:247" s="32" customFormat="1" ht="9" customHeight="1">
      <c r="B36" s="169" t="s">
        <v>135</v>
      </c>
      <c r="C36" s="155" t="s">
        <v>136</v>
      </c>
      <c r="D36" s="142">
        <f>'[2]Posiciones de Juego'!D14</f>
        <v>112</v>
      </c>
      <c r="E36" s="142">
        <f>'[2]Posiciones de Juego'!E14</f>
        <v>483</v>
      </c>
      <c r="F36" s="142">
        <f>'[2]Posiciones de Juego'!F14</f>
        <v>24</v>
      </c>
      <c r="G36" s="142">
        <f>'[2]Posiciones de Juego'!G14</f>
        <v>1500</v>
      </c>
      <c r="H36" s="142">
        <f>'[2]Posiciones de Juego'!H14</f>
        <v>148</v>
      </c>
      <c r="I36" s="148">
        <f>'[2]Posiciones de Juego'!I14</f>
        <v>2267</v>
      </c>
    </row>
    <row r="37" spans="1:247" s="32" customFormat="1" ht="9" customHeight="1">
      <c r="B37" s="168" t="s">
        <v>137</v>
      </c>
      <c r="C37" s="153" t="s">
        <v>138</v>
      </c>
      <c r="D37" s="141">
        <f>'[2]Posiciones de Juego'!D15</f>
        <v>42</v>
      </c>
      <c r="E37" s="141">
        <f>'[2]Posiciones de Juego'!E15</f>
        <v>209</v>
      </c>
      <c r="F37" s="141">
        <f>'[2]Posiciones de Juego'!F15</f>
        <v>0</v>
      </c>
      <c r="G37" s="141">
        <f>'[2]Posiciones de Juego'!G15</f>
        <v>454</v>
      </c>
      <c r="H37" s="141">
        <f>'[2]Posiciones de Juego'!H15</f>
        <v>0</v>
      </c>
      <c r="I37" s="144">
        <f>'[2]Posiciones de Juego'!I15</f>
        <v>705</v>
      </c>
    </row>
    <row r="38" spans="1:247" s="32" customFormat="1" ht="9" customHeight="1">
      <c r="B38" s="169" t="s">
        <v>139</v>
      </c>
      <c r="C38" s="155" t="s">
        <v>140</v>
      </c>
      <c r="D38" s="142">
        <f>'[2]Posiciones de Juego'!D16</f>
        <v>49</v>
      </c>
      <c r="E38" s="142">
        <f>'[2]Posiciones de Juego'!E16</f>
        <v>270</v>
      </c>
      <c r="F38" s="142">
        <f>'[2]Posiciones de Juego'!F16</f>
        <v>14</v>
      </c>
      <c r="G38" s="142">
        <f>'[2]Posiciones de Juego'!G16</f>
        <v>457</v>
      </c>
      <c r="H38" s="142">
        <f>'[2]Posiciones de Juego'!H16</f>
        <v>0</v>
      </c>
      <c r="I38" s="148">
        <f>'[2]Posiciones de Juego'!I16</f>
        <v>790</v>
      </c>
    </row>
    <row r="39" spans="1:247" s="32" customFormat="1" ht="9" customHeight="1">
      <c r="B39" s="168" t="s">
        <v>141</v>
      </c>
      <c r="C39" s="153" t="s">
        <v>142</v>
      </c>
      <c r="D39" s="141">
        <f>'[2]Posiciones de Juego'!D17</f>
        <v>14</v>
      </c>
      <c r="E39" s="141">
        <f>'[2]Posiciones de Juego'!E17</f>
        <v>35</v>
      </c>
      <c r="F39" s="141">
        <f>'[2]Posiciones de Juego'!F17</f>
        <v>0</v>
      </c>
      <c r="G39" s="141">
        <f>'[2]Posiciones de Juego'!G17</f>
        <v>125</v>
      </c>
      <c r="H39" s="141">
        <f>'[2]Posiciones de Juego'!H17</f>
        <v>0</v>
      </c>
      <c r="I39" s="144">
        <f>'[2]Posiciones de Juego'!I17</f>
        <v>174</v>
      </c>
    </row>
    <row r="40" spans="1:247" s="32" customFormat="1" ht="9" customHeight="1">
      <c r="B40" s="171" t="s">
        <v>150</v>
      </c>
      <c r="C40" s="172"/>
      <c r="D40" s="173">
        <f>'[2]Posiciones de Juego'!D18</f>
        <v>315</v>
      </c>
      <c r="E40" s="173">
        <f>'[2]Posiciones de Juego'!E18</f>
        <v>1306</v>
      </c>
      <c r="F40" s="173">
        <f>'[2]Posiciones de Juego'!F18</f>
        <v>52</v>
      </c>
      <c r="G40" s="173">
        <f>'[2]Posiciones de Juego'!G18</f>
        <v>4502</v>
      </c>
      <c r="H40" s="173">
        <f>'[2]Posiciones de Juego'!H18</f>
        <v>148</v>
      </c>
      <c r="I40" s="174">
        <f>'[2]Posiciones de Juego'!I18</f>
        <v>6323</v>
      </c>
    </row>
    <row r="41" spans="1:247" s="66" customFormat="1" ht="18" customHeight="1">
      <c r="A41" s="44"/>
      <c r="B41" s="82" t="s">
        <v>143</v>
      </c>
      <c r="C41" s="95"/>
      <c r="D41" s="96">
        <f>D40+D31</f>
        <v>1407</v>
      </c>
      <c r="E41" s="96">
        <f t="shared" ref="E41:I41" si="0">E40+E31</f>
        <v>4159</v>
      </c>
      <c r="F41" s="96">
        <f t="shared" si="0"/>
        <v>278</v>
      </c>
      <c r="G41" s="96">
        <f t="shared" si="0"/>
        <v>15222</v>
      </c>
      <c r="H41" s="96">
        <f t="shared" si="0"/>
        <v>2191</v>
      </c>
      <c r="I41" s="97">
        <f t="shared" si="0"/>
        <v>23257</v>
      </c>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row>
    <row r="42" spans="1:247" ht="22.5" customHeight="1">
      <c r="B42" s="94" t="str">
        <f>'Parque de Máquinas'!B33</f>
        <v>% Participación</v>
      </c>
      <c r="I42" s="36"/>
    </row>
    <row r="43" spans="1:247" s="32" customFormat="1" ht="22.5" customHeight="1">
      <c r="B43" s="303" t="str">
        <f>'[1]Posiciones de Juego'!$B$33:$H$33</f>
        <v>WIN DIARIO POR POSICION DE JUEGO ($), SEGUN CATEGORIA - Agosto 2019</v>
      </c>
      <c r="C43" s="304"/>
      <c r="D43" s="304"/>
      <c r="E43" s="304"/>
      <c r="F43" s="304"/>
      <c r="G43" s="304"/>
      <c r="H43" s="305"/>
      <c r="I43" s="70"/>
      <c r="J43" s="37"/>
    </row>
    <row r="44" spans="1:247" s="32" customFormat="1" ht="15" customHeight="1">
      <c r="B44" s="324" t="s">
        <v>6</v>
      </c>
      <c r="C44" s="307" t="s">
        <v>58</v>
      </c>
      <c r="D44" s="308" t="s">
        <v>78</v>
      </c>
      <c r="E44" s="309"/>
      <c r="F44" s="310"/>
      <c r="G44" s="307" t="s">
        <v>79</v>
      </c>
      <c r="H44" s="312" t="s">
        <v>56</v>
      </c>
      <c r="I44" s="323"/>
      <c r="J44" s="37"/>
    </row>
    <row r="45" spans="1:247" s="32" customFormat="1" ht="24" customHeight="1">
      <c r="B45" s="324"/>
      <c r="C45" s="307"/>
      <c r="D45" s="67" t="s">
        <v>52</v>
      </c>
      <c r="E45" s="69" t="s">
        <v>53</v>
      </c>
      <c r="F45" s="68" t="s">
        <v>54</v>
      </c>
      <c r="G45" s="307"/>
      <c r="H45" s="312"/>
      <c r="I45" s="323"/>
      <c r="J45" s="37"/>
    </row>
    <row r="46" spans="1:247" s="32" customFormat="1" ht="15" customHeight="1">
      <c r="B46" s="320" t="s">
        <v>171</v>
      </c>
      <c r="C46" s="321"/>
      <c r="D46" s="321"/>
      <c r="E46" s="321"/>
      <c r="F46" s="321"/>
      <c r="G46" s="321"/>
      <c r="H46" s="322"/>
      <c r="I46" s="98"/>
    </row>
    <row r="47" spans="1:247" s="32" customFormat="1" ht="15" customHeight="1">
      <c r="B47" s="161" t="s">
        <v>224</v>
      </c>
      <c r="C47" s="155" t="s">
        <v>130</v>
      </c>
      <c r="D47" s="142">
        <f>'[1]Posiciones de Juego'!D36</f>
        <v>31005.529953917052</v>
      </c>
      <c r="E47" s="142">
        <f>'[1]Posiciones de Juego'!E36</f>
        <v>19575.902744342802</v>
      </c>
      <c r="F47" s="142">
        <f>'[1]Posiciones de Juego'!F36</f>
        <v>28869.124423963134</v>
      </c>
      <c r="G47" s="142">
        <f>'[1]Posiciones de Juego'!G36</f>
        <v>52869.261638563046</v>
      </c>
      <c r="H47" s="142">
        <f>'[1]Posiciones de Juego'!H36</f>
        <v>803.09503051438537</v>
      </c>
      <c r="I47" s="98"/>
    </row>
    <row r="48" spans="1:247" s="32" customFormat="1" ht="9" customHeight="1">
      <c r="B48" s="160" t="s">
        <v>125</v>
      </c>
      <c r="C48" s="153" t="s">
        <v>62</v>
      </c>
      <c r="D48" s="141">
        <f>'[1]Posiciones de Juego'!D37</f>
        <v>41437.62343647136</v>
      </c>
      <c r="E48" s="141">
        <f>'[1]Posiciones de Juego'!E37</f>
        <v>25394.097837646226</v>
      </c>
      <c r="F48" s="141">
        <f>'[1]Posiciones de Juego'!F37</f>
        <v>11017.077798861481</v>
      </c>
      <c r="G48" s="141">
        <f>'[1]Posiciones de Juego'!G37</f>
        <v>61351.740535857105</v>
      </c>
      <c r="H48" s="141">
        <f>'[1]Posiciones de Juego'!H37</f>
        <v>0</v>
      </c>
      <c r="I48" s="98"/>
    </row>
    <row r="49" spans="2:9" s="32" customFormat="1" ht="9" customHeight="1">
      <c r="B49" s="161" t="s">
        <v>1</v>
      </c>
      <c r="C49" s="155" t="s">
        <v>63</v>
      </c>
      <c r="D49" s="142">
        <f>'[1]Posiciones de Juego'!D38</f>
        <v>43546.497695852537</v>
      </c>
      <c r="E49" s="142">
        <f>'[1]Posiciones de Juego'!E38</f>
        <v>21048.257023933402</v>
      </c>
      <c r="F49" s="142">
        <f>'[1]Posiciones de Juego'!F38</f>
        <v>7294.3074003795064</v>
      </c>
      <c r="G49" s="142">
        <f>'[1]Posiciones de Juego'!G38</f>
        <v>75711.857095953383</v>
      </c>
      <c r="H49" s="142">
        <f>'[1]Posiciones de Juego'!H38</f>
        <v>2934.0530697190425</v>
      </c>
      <c r="I49" s="98"/>
    </row>
    <row r="50" spans="2:9" s="32" customFormat="1" ht="9" customHeight="1">
      <c r="B50" s="162" t="s">
        <v>49</v>
      </c>
      <c r="C50" s="153" t="s">
        <v>64</v>
      </c>
      <c r="D50" s="141">
        <f>'[1]Posiciones de Juego'!D39</f>
        <v>65666.282642089092</v>
      </c>
      <c r="E50" s="141">
        <f>'[1]Posiciones de Juego'!E39</f>
        <v>23617.714598141061</v>
      </c>
      <c r="F50" s="141">
        <f>'[1]Posiciones de Juego'!F39</f>
        <v>4036.8663594470045</v>
      </c>
      <c r="G50" s="141">
        <f>'[1]Posiciones de Juego'!G39</f>
        <v>72387.464044852517</v>
      </c>
      <c r="H50" s="141">
        <f>'[1]Posiciones de Juego'!H39</f>
        <v>427.10398269958552</v>
      </c>
      <c r="I50" s="98"/>
    </row>
    <row r="51" spans="2:9" s="32" customFormat="1" ht="9" customHeight="1">
      <c r="B51" s="161" t="s">
        <v>152</v>
      </c>
      <c r="C51" s="155" t="s">
        <v>153</v>
      </c>
      <c r="D51" s="142">
        <f>'[1]Posiciones de Juego'!D40</f>
        <v>20589.938556067587</v>
      </c>
      <c r="E51" s="142">
        <f>'[1]Posiciones de Juego'!E40</f>
        <v>38028.720996038486</v>
      </c>
      <c r="F51" s="142">
        <f>'[1]Posiciones de Juego'!F40</f>
        <v>524.42396313364054</v>
      </c>
      <c r="G51" s="142">
        <f>'[1]Posiciones de Juego'!G40</f>
        <v>42552.449580899163</v>
      </c>
      <c r="H51" s="142">
        <f>'[1]Posiciones de Juego'!H40</f>
        <v>716.45161290322585</v>
      </c>
      <c r="I51" s="98"/>
    </row>
    <row r="52" spans="2:9" s="32" customFormat="1" ht="9" customHeight="1">
      <c r="B52" s="160" t="s">
        <v>18</v>
      </c>
      <c r="C52" s="153" t="s">
        <v>65</v>
      </c>
      <c r="D52" s="141">
        <f>'[1]Posiciones de Juego'!D41</f>
        <v>42225.477287689268</v>
      </c>
      <c r="E52" s="141">
        <f>'[1]Posiciones de Juego'!E41</f>
        <v>14178.79850397382</v>
      </c>
      <c r="F52" s="141">
        <f>'[1]Posiciones de Juego'!F41</f>
        <v>8394.354838709678</v>
      </c>
      <c r="G52" s="141">
        <f>'[1]Posiciones de Juego'!G41</f>
        <v>58305.114461143698</v>
      </c>
      <c r="H52" s="141">
        <f>'[1]Posiciones de Juego'!H41</f>
        <v>0</v>
      </c>
      <c r="I52" s="98"/>
    </row>
    <row r="53" spans="2:9" s="32" customFormat="1" ht="9" customHeight="1">
      <c r="B53" s="161" t="s">
        <v>76</v>
      </c>
      <c r="C53" s="155" t="s">
        <v>66</v>
      </c>
      <c r="D53" s="142">
        <f>'[1]Posiciones de Juego'!D42</f>
        <v>26504.320276497696</v>
      </c>
      <c r="E53" s="142">
        <f>'[1]Posiciones de Juego'!E42</f>
        <v>18296.334756928667</v>
      </c>
      <c r="F53" s="142">
        <f>'[1]Posiciones de Juego'!F42</f>
        <v>47824.516129032258</v>
      </c>
      <c r="G53" s="142">
        <f>'[1]Posiciones de Juego'!G42</f>
        <v>100570.7308467742</v>
      </c>
      <c r="H53" s="142">
        <f>'[1]Posiciones de Juego'!H42</f>
        <v>0</v>
      </c>
      <c r="I53" s="98"/>
    </row>
    <row r="54" spans="2:9" s="32" customFormat="1" ht="9" customHeight="1">
      <c r="B54" s="160" t="s">
        <v>126</v>
      </c>
      <c r="C54" s="153" t="s">
        <v>67</v>
      </c>
      <c r="D54" s="141">
        <f>'[1]Posiciones de Juego'!D43</f>
        <v>122625.57603686636</v>
      </c>
      <c r="E54" s="141">
        <f>'[1]Posiciones de Juego'!E43</f>
        <v>120757.24851237082</v>
      </c>
      <c r="F54" s="141">
        <f>'[1]Posiciones de Juego'!F43</f>
        <v>58619.354838709674</v>
      </c>
      <c r="G54" s="141">
        <f>'[1]Posiciones de Juego'!G43</f>
        <v>95275.487142345621</v>
      </c>
      <c r="H54" s="141">
        <f>'[1]Posiciones de Juego'!H43</f>
        <v>217.58064516129033</v>
      </c>
      <c r="I54" s="98"/>
    </row>
    <row r="55" spans="2:9" s="32" customFormat="1" ht="9" customHeight="1">
      <c r="B55" s="161" t="s">
        <v>2</v>
      </c>
      <c r="C55" s="155" t="s">
        <v>68</v>
      </c>
      <c r="D55" s="142">
        <f>'[1]Posiciones de Juego'!D44</f>
        <v>19378.341013824884</v>
      </c>
      <c r="E55" s="142">
        <f>'[1]Posiciones de Juego'!E44</f>
        <v>41326.63006177076</v>
      </c>
      <c r="F55" s="142">
        <f>'[1]Posiciones de Juego'!F44</f>
        <v>2043.778801843318</v>
      </c>
      <c r="G55" s="142">
        <f>'[1]Posiciones de Juego'!G44</f>
        <v>52650.118189211171</v>
      </c>
      <c r="H55" s="142">
        <f>'[1]Posiciones de Juego'!H44</f>
        <v>0</v>
      </c>
      <c r="I55" s="98"/>
    </row>
    <row r="56" spans="2:9" s="32" customFormat="1" ht="9" customHeight="1">
      <c r="B56" s="163" t="s">
        <v>3</v>
      </c>
      <c r="C56" s="156" t="s">
        <v>69</v>
      </c>
      <c r="D56" s="145">
        <f>'[1]Posiciones de Juego'!D45</f>
        <v>6391.9354838709678</v>
      </c>
      <c r="E56" s="145">
        <f>'[1]Posiciones de Juego'!E45</f>
        <v>53784.475806451614</v>
      </c>
      <c r="F56" s="145">
        <f>'[1]Posiciones de Juego'!F45</f>
        <v>82.258064516129039</v>
      </c>
      <c r="G56" s="145">
        <f>'[1]Posiciones de Juego'!G45</f>
        <v>65711.283793237468</v>
      </c>
      <c r="H56" s="145">
        <f>'[1]Posiciones de Juego'!H45</f>
        <v>0</v>
      </c>
      <c r="I56" s="98"/>
    </row>
    <row r="57" spans="2:9" s="32" customFormat="1" ht="9" customHeight="1">
      <c r="B57" s="163" t="s">
        <v>233</v>
      </c>
      <c r="C57" s="156" t="s">
        <v>234</v>
      </c>
      <c r="D57" s="145">
        <f>'[1]Posiciones de Juego'!D46</f>
        <v>16316.781874039938</v>
      </c>
      <c r="E57" s="145">
        <f>'[1]Posiciones de Juego'!E46</f>
        <v>12126.974216672448</v>
      </c>
      <c r="F57" s="145">
        <f>'[1]Posiciones de Juego'!F46</f>
        <v>8107.2106261859581</v>
      </c>
      <c r="G57" s="145">
        <f>'[1]Posiciones de Juego'!G46</f>
        <v>36551.08659498208</v>
      </c>
      <c r="H57" s="145">
        <f>'[1]Posiciones de Juego'!H46</f>
        <v>1045.8965844402278</v>
      </c>
      <c r="I57" s="98"/>
    </row>
    <row r="58" spans="2:9" s="32" customFormat="1" ht="9" customHeight="1">
      <c r="B58" s="164" t="s">
        <v>127</v>
      </c>
      <c r="C58" s="157" t="s">
        <v>70</v>
      </c>
      <c r="D58" s="147">
        <f>'[1]Posiciones de Juego'!D47</f>
        <v>16826.459293394779</v>
      </c>
      <c r="E58" s="147">
        <f>'[1]Posiciones de Juego'!E47</f>
        <v>22751.659151346976</v>
      </c>
      <c r="F58" s="147">
        <f>'[1]Posiciones de Juego'!F47</f>
        <v>8666.0341555977229</v>
      </c>
      <c r="G58" s="147">
        <f>'[1]Posiciones de Juego'!G47</f>
        <v>71206.501152905548</v>
      </c>
      <c r="H58" s="147">
        <f>'[1]Posiciones de Juego'!H47</f>
        <v>2170.17089093702</v>
      </c>
      <c r="I58" s="98"/>
    </row>
    <row r="59" spans="2:9" s="32" customFormat="1" ht="9" customHeight="1">
      <c r="B59" s="163" t="s">
        <v>7</v>
      </c>
      <c r="C59" s="156" t="s">
        <v>71</v>
      </c>
      <c r="D59" s="145">
        <f>'[1]Posiciones de Juego'!D48</f>
        <v>28798.387096774193</v>
      </c>
      <c r="E59" s="145">
        <f>'[1]Posiciones de Juego'!E48</f>
        <v>42903.195937873359</v>
      </c>
      <c r="F59" s="145">
        <f>'[1]Posiciones de Juego'!F48</f>
        <v>24702.764976958526</v>
      </c>
      <c r="G59" s="145">
        <f>'[1]Posiciones de Juego'!G48</f>
        <v>51195.274953555141</v>
      </c>
      <c r="H59" s="145">
        <f>'[1]Posiciones de Juego'!H48</f>
        <v>0</v>
      </c>
      <c r="I59" s="98"/>
    </row>
    <row r="60" spans="2:9" s="32" customFormat="1" ht="9" customHeight="1">
      <c r="B60" s="164" t="s">
        <v>8</v>
      </c>
      <c r="C60" s="157" t="s">
        <v>72</v>
      </c>
      <c r="D60" s="147">
        <f>'[1]Posiciones de Juego'!D49</f>
        <v>32781.698485845955</v>
      </c>
      <c r="E60" s="147">
        <f>'[1]Posiciones de Juego'!E49</f>
        <v>19530.390492359933</v>
      </c>
      <c r="F60" s="147">
        <f>'[1]Posiciones de Juego'!F49</f>
        <v>2469.6236559139784</v>
      </c>
      <c r="G60" s="147">
        <f>'[1]Posiciones de Juego'!G49</f>
        <v>78291.620276497692</v>
      </c>
      <c r="H60" s="147">
        <f>'[1]Posiciones de Juego'!H49</f>
        <v>83.715175953079182</v>
      </c>
      <c r="I60" s="98"/>
    </row>
    <row r="61" spans="2:9" s="32" customFormat="1" ht="9" customHeight="1">
      <c r="B61" s="163" t="s">
        <v>9</v>
      </c>
      <c r="C61" s="156" t="s">
        <v>73</v>
      </c>
      <c r="D61" s="145">
        <f>'[1]Posiciones de Juego'!D50</f>
        <v>13459.447004608295</v>
      </c>
      <c r="E61" s="145">
        <f>'[1]Posiciones de Juego'!E50</f>
        <v>9061.571940604199</v>
      </c>
      <c r="F61" s="145">
        <f>'[1]Posiciones de Juego'!F50</f>
        <v>1648.9563567362429</v>
      </c>
      <c r="G61" s="145">
        <f>'[1]Posiciones de Juego'!G50</f>
        <v>84113.961049702979</v>
      </c>
      <c r="H61" s="145">
        <f>'[1]Posiciones de Juego'!H50</f>
        <v>0</v>
      </c>
      <c r="I61" s="98"/>
    </row>
    <row r="62" spans="2:9" s="32" customFormat="1" ht="9" customHeight="1">
      <c r="B62" s="165" t="s">
        <v>128</v>
      </c>
      <c r="C62" s="157" t="s">
        <v>74</v>
      </c>
      <c r="D62" s="147">
        <f>'[1]Posiciones de Juego'!D51</f>
        <v>11734.035549703753</v>
      </c>
      <c r="E62" s="147">
        <f>'[1]Posiciones de Juego'!E51</f>
        <v>14572.87689269256</v>
      </c>
      <c r="F62" s="147">
        <f>'[1]Posiciones de Juego'!F51</f>
        <v>7082.9493087557603</v>
      </c>
      <c r="G62" s="147">
        <f>'[1]Posiciones de Juego'!G51</f>
        <v>67566.96416653425</v>
      </c>
      <c r="H62" s="147">
        <f>'[1]Posiciones de Juego'!H51</f>
        <v>0</v>
      </c>
      <c r="I62" s="98"/>
    </row>
    <row r="63" spans="2:9" s="32" customFormat="1" ht="9" customHeight="1">
      <c r="B63" s="163" t="s">
        <v>90</v>
      </c>
      <c r="C63" s="156" t="s">
        <v>91</v>
      </c>
      <c r="D63" s="145">
        <f>'[1]Posiciones de Juego'!D52</f>
        <v>18042.857142857141</v>
      </c>
      <c r="E63" s="145">
        <f>'[1]Posiciones de Juego'!E52</f>
        <v>15972.119815668202</v>
      </c>
      <c r="F63" s="145">
        <f>'[1]Posiciones de Juego'!F52</f>
        <v>-129.95391705069125</v>
      </c>
      <c r="G63" s="145">
        <f>'[1]Posiciones de Juego'!G52</f>
        <v>43176.781464833424</v>
      </c>
      <c r="H63" s="145">
        <f>'[1]Posiciones de Juego'!H52</f>
        <v>0</v>
      </c>
      <c r="I63" s="98"/>
    </row>
    <row r="64" spans="2:9" s="32" customFormat="1" ht="9" customHeight="1">
      <c r="B64" s="165" t="s">
        <v>88</v>
      </c>
      <c r="C64" s="157" t="s">
        <v>89</v>
      </c>
      <c r="D64" s="147">
        <f>'[1]Posiciones de Juego'!D53</f>
        <v>23020.737327188941</v>
      </c>
      <c r="E64" s="147">
        <f>'[1]Posiciones de Juego'!E53</f>
        <v>6419.8049512378093</v>
      </c>
      <c r="F64" s="147">
        <f>'[1]Posiciones de Juego'!F53</f>
        <v>3905.9907834101382</v>
      </c>
      <c r="G64" s="147">
        <f>'[1]Posiciones de Juego'!G53</f>
        <v>60501.367335077011</v>
      </c>
      <c r="H64" s="147">
        <f>'[1]Posiciones de Juego'!H53</f>
        <v>0</v>
      </c>
      <c r="I64" s="98"/>
    </row>
    <row r="65" spans="1:247" s="32" customFormat="1" ht="9" customHeight="1">
      <c r="B65" s="163" t="s">
        <v>10</v>
      </c>
      <c r="C65" s="156" t="s">
        <v>75</v>
      </c>
      <c r="D65" s="145">
        <f>'[1]Posiciones de Juego'!D54</f>
        <v>26678.801843317971</v>
      </c>
      <c r="E65" s="145">
        <f>'[1]Posiciones de Juego'!E54</f>
        <v>29862.132616487455</v>
      </c>
      <c r="F65" s="145">
        <f>'[1]Posiciones de Juego'!F54</f>
        <v>3916.1290322580644</v>
      </c>
      <c r="G65" s="145">
        <f>'[1]Posiciones de Juego'!G54</f>
        <v>102756.69476930986</v>
      </c>
      <c r="H65" s="145">
        <f>'[1]Posiciones de Juego'!H54</f>
        <v>1477.6935483870968</v>
      </c>
      <c r="I65" s="98"/>
    </row>
    <row r="66" spans="1:247" s="32" customFormat="1" ht="9" customHeight="1">
      <c r="B66" s="166" t="s">
        <v>175</v>
      </c>
      <c r="C66" s="167"/>
      <c r="D66" s="149">
        <f>AVERAGE(D47:D65)</f>
        <v>31948.985684256721</v>
      </c>
      <c r="E66" s="149">
        <f>AVERAGE(E47:E65)</f>
        <v>28905.731939817932</v>
      </c>
      <c r="F66" s="149">
        <f>AVERAGE(F47:F65)</f>
        <v>12056.619347229553</v>
      </c>
      <c r="G66" s="149">
        <f>AVERAGE(G47:G65)</f>
        <v>66986.618899591325</v>
      </c>
      <c r="H66" s="149">
        <f>AVERAGEIF(H47:H65,"&gt;0")</f>
        <v>1097.3067267461056</v>
      </c>
      <c r="I66" s="98"/>
    </row>
    <row r="67" spans="1:247" s="32" customFormat="1" ht="15" customHeight="1">
      <c r="B67" s="320" t="s">
        <v>147</v>
      </c>
      <c r="C67" s="321"/>
      <c r="D67" s="321"/>
      <c r="E67" s="321"/>
      <c r="F67" s="321"/>
      <c r="G67" s="321"/>
      <c r="H67" s="322"/>
      <c r="I67" s="98"/>
    </row>
    <row r="68" spans="1:247" s="32" customFormat="1" ht="9" customHeight="1">
      <c r="B68" s="168" t="s">
        <v>129</v>
      </c>
      <c r="C68" s="153" t="s">
        <v>130</v>
      </c>
      <c r="D68" s="141">
        <f>'[2]Posiciones de Juego'!D23</f>
        <v>20341.820276497696</v>
      </c>
      <c r="E68" s="141">
        <f>'[2]Posiciones de Juego'!E23</f>
        <v>10511.797235023041</v>
      </c>
      <c r="F68" s="141">
        <f>'[2]Posiciones de Juego'!F23</f>
        <v>0</v>
      </c>
      <c r="G68" s="141">
        <f>'[2]Posiciones de Juego'!G23</f>
        <v>28657.397182853663</v>
      </c>
      <c r="H68" s="141">
        <f>'[2]Posiciones de Juego'!H23</f>
        <v>0</v>
      </c>
      <c r="I68" s="98"/>
    </row>
    <row r="69" spans="1:247" s="32" customFormat="1" ht="9" customHeight="1">
      <c r="B69" s="169" t="s">
        <v>131</v>
      </c>
      <c r="C69" s="155" t="s">
        <v>132</v>
      </c>
      <c r="D69" s="142">
        <f>'[2]Posiciones de Juego'!D24</f>
        <v>27293.394777265745</v>
      </c>
      <c r="E69" s="142">
        <f>'[2]Posiciones de Juego'!E24</f>
        <v>35077.514336917564</v>
      </c>
      <c r="F69" s="142">
        <f>'[2]Posiciones de Juego'!F24</f>
        <v>4474.6543778801843</v>
      </c>
      <c r="G69" s="142">
        <f>'[2]Posiciones de Juego'!G24</f>
        <v>74382.72064750563</v>
      </c>
      <c r="H69" s="143">
        <f>'[2]Posiciones de Juego'!H24</f>
        <v>0</v>
      </c>
      <c r="I69" s="98"/>
    </row>
    <row r="70" spans="1:247" s="32" customFormat="1" ht="9" customHeight="1">
      <c r="B70" s="170" t="s">
        <v>133</v>
      </c>
      <c r="C70" s="153" t="s">
        <v>134</v>
      </c>
      <c r="D70" s="141">
        <f>'[2]Posiciones de Juego'!D25</f>
        <v>48300.691244239628</v>
      </c>
      <c r="E70" s="141">
        <f>'[2]Posiciones de Juego'!E25</f>
        <v>39359.368979231112</v>
      </c>
      <c r="F70" s="141">
        <f>'[2]Posiciones de Juego'!F25</f>
        <v>23417.05069124424</v>
      </c>
      <c r="G70" s="141">
        <f>'[2]Posiciones de Juego'!G25</f>
        <v>71452.446882668854</v>
      </c>
      <c r="H70" s="144">
        <f>'[2]Posiciones de Juego'!H25</f>
        <v>0</v>
      </c>
      <c r="I70" s="98"/>
    </row>
    <row r="71" spans="1:247" s="32" customFormat="1" ht="9" customHeight="1">
      <c r="B71" s="169" t="s">
        <v>135</v>
      </c>
      <c r="C71" s="155" t="s">
        <v>136</v>
      </c>
      <c r="D71" s="142">
        <f>'[2]Posiciones de Juego'!D26</f>
        <v>50938.848156682034</v>
      </c>
      <c r="E71" s="142">
        <f>'[2]Posiciones de Juego'!E26</f>
        <v>62239.535510585716</v>
      </c>
      <c r="F71" s="142">
        <f>'[2]Posiciones de Juego'!F26</f>
        <v>33777.03010752688</v>
      </c>
      <c r="G71" s="142">
        <f>'[2]Posiciones de Juego'!G26</f>
        <v>80832.894636344106</v>
      </c>
      <c r="H71" s="143">
        <f>'[2]Posiciones de Juego'!H26</f>
        <v>3861.5512859633827</v>
      </c>
      <c r="I71" s="98"/>
    </row>
    <row r="72" spans="1:247" s="32" customFormat="1" ht="9" customHeight="1">
      <c r="B72" s="168" t="s">
        <v>137</v>
      </c>
      <c r="C72" s="153" t="s">
        <v>138</v>
      </c>
      <c r="D72" s="141">
        <f>'[2]Posiciones de Juego'!D27</f>
        <v>20318.356374807987</v>
      </c>
      <c r="E72" s="141">
        <f>'[2]Posiciones de Juego'!E27</f>
        <v>9501.7365334156511</v>
      </c>
      <c r="F72" s="141">
        <f>'[2]Posiciones de Juego'!F27</f>
        <v>0</v>
      </c>
      <c r="G72" s="141">
        <f>'[2]Posiciones de Juego'!G27</f>
        <v>45825.294159442943</v>
      </c>
      <c r="H72" s="144">
        <f>'[2]Posiciones de Juego'!H27</f>
        <v>0</v>
      </c>
      <c r="I72" s="98"/>
    </row>
    <row r="73" spans="1:247" s="32" customFormat="1" ht="9" customHeight="1">
      <c r="B73" s="169" t="s">
        <v>139</v>
      </c>
      <c r="C73" s="155" t="s">
        <v>140</v>
      </c>
      <c r="D73" s="142">
        <f>'[2]Posiciones de Juego'!D28</f>
        <v>25272.547728768928</v>
      </c>
      <c r="E73" s="142">
        <f>'[2]Posiciones de Juego'!E28</f>
        <v>15252.11215651135</v>
      </c>
      <c r="F73" s="142">
        <f>'[2]Posiciones de Juego'!F28</f>
        <v>15235.023041474655</v>
      </c>
      <c r="G73" s="142">
        <f>'[2]Posiciones de Juego'!G28</f>
        <v>81894.439539775514</v>
      </c>
      <c r="H73" s="143">
        <f>'[2]Posiciones de Juego'!H28</f>
        <v>0</v>
      </c>
      <c r="I73" s="98"/>
    </row>
    <row r="74" spans="1:247" s="32" customFormat="1" ht="9" customHeight="1">
      <c r="B74" s="168" t="s">
        <v>141</v>
      </c>
      <c r="C74" s="153" t="s">
        <v>142</v>
      </c>
      <c r="D74" s="141">
        <f>'[2]Posiciones de Juego'!D29</f>
        <v>2895.1612903225805</v>
      </c>
      <c r="E74" s="141">
        <f>'[2]Posiciones de Juego'!E29</f>
        <v>10851.612903225807</v>
      </c>
      <c r="F74" s="141">
        <f>'[2]Posiciones de Juego'!F29</f>
        <v>0</v>
      </c>
      <c r="G74" s="141">
        <f>'[2]Posiciones de Juego'!G29</f>
        <v>36992.691096774193</v>
      </c>
      <c r="H74" s="144">
        <f>'[2]Posiciones de Juego'!H29</f>
        <v>0</v>
      </c>
      <c r="I74" s="98"/>
    </row>
    <row r="75" spans="1:247" s="32" customFormat="1" ht="9" customHeight="1">
      <c r="B75" s="175" t="s">
        <v>175</v>
      </c>
      <c r="C75" s="176"/>
      <c r="D75" s="177">
        <f>'[2]Posiciones de Juego'!D30</f>
        <v>27908.6885497978</v>
      </c>
      <c r="E75" s="177">
        <f>'[2]Posiciones de Juego'!E30</f>
        <v>26113.382522130032</v>
      </c>
      <c r="F75" s="177">
        <f>'[2]Posiciones de Juego'!F30</f>
        <v>19225.939554531491</v>
      </c>
      <c r="G75" s="177">
        <f>'[2]Posiciones de Juego'!G30</f>
        <v>60005.412020766409</v>
      </c>
      <c r="H75" s="177">
        <f>'[2]Posiciones de Juego'!H30</f>
        <v>3861.5512859633827</v>
      </c>
      <c r="I75" s="98"/>
    </row>
    <row r="76" spans="1:247" s="66" customFormat="1" ht="18" customHeight="1">
      <c r="A76" s="44"/>
      <c r="B76" s="82" t="s">
        <v>176</v>
      </c>
      <c r="C76" s="95"/>
      <c r="D76" s="96">
        <f>AVERAGE(D47:D65,D68:D74)</f>
        <v>30861.213378825472</v>
      </c>
      <c r="E76" s="96">
        <f>AVERAGE(E47:E65,E68:E74)</f>
        <v>28153.945558132727</v>
      </c>
      <c r="F76" s="96">
        <f>AVERAGE(F47:F65,F68:F74)</f>
        <v>11768.443300595671</v>
      </c>
      <c r="G76" s="96">
        <f>AVERAGE(G47:G65,G68:G74)</f>
        <v>65107.063201446166</v>
      </c>
      <c r="H76" s="96">
        <f>AVERAGE(H47:H65,H68:H74)</f>
        <v>528.35814717993594</v>
      </c>
      <c r="I76" s="71"/>
      <c r="J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row>
    <row r="77" spans="1:247" ht="22.5" customHeight="1">
      <c r="B77" s="94" t="str">
        <f>'[1]Posiciones de Juego'!$B$54</f>
        <v>Dreams Punta Arenas</v>
      </c>
    </row>
    <row r="78" spans="1:247" s="32" customFormat="1" ht="22.5" customHeight="1">
      <c r="B78" s="303" t="str">
        <f>'[1]Posiciones de Juego'!$B$57:$H$57</f>
        <v>WIN DIARIO POR POSICION DE JUEGO (US$), SEGUN CATEGORIA - Agosto 2019</v>
      </c>
      <c r="C78" s="304"/>
      <c r="D78" s="304"/>
      <c r="E78" s="304"/>
      <c r="F78" s="304"/>
      <c r="G78" s="304"/>
      <c r="H78" s="305"/>
      <c r="I78" s="70"/>
    </row>
    <row r="79" spans="1:247" s="32" customFormat="1" ht="15" customHeight="1">
      <c r="B79" s="324" t="s">
        <v>6</v>
      </c>
      <c r="C79" s="307" t="s">
        <v>58</v>
      </c>
      <c r="D79" s="308" t="s">
        <v>78</v>
      </c>
      <c r="E79" s="309"/>
      <c r="F79" s="310"/>
      <c r="G79" s="307" t="s">
        <v>79</v>
      </c>
      <c r="H79" s="312" t="s">
        <v>56</v>
      </c>
      <c r="I79" s="323"/>
      <c r="J79" s="37"/>
    </row>
    <row r="80" spans="1:247" s="32" customFormat="1" ht="24" customHeight="1">
      <c r="B80" s="324"/>
      <c r="C80" s="307"/>
      <c r="D80" s="67" t="s">
        <v>52</v>
      </c>
      <c r="E80" s="69" t="s">
        <v>53</v>
      </c>
      <c r="F80" s="68" t="s">
        <v>54</v>
      </c>
      <c r="G80" s="307"/>
      <c r="H80" s="312"/>
      <c r="I80" s="323"/>
    </row>
    <row r="81" spans="2:16" s="32" customFormat="1" ht="15" customHeight="1">
      <c r="B81" s="320" t="s">
        <v>171</v>
      </c>
      <c r="C81" s="321"/>
      <c r="D81" s="321"/>
      <c r="E81" s="321"/>
      <c r="F81" s="321"/>
      <c r="G81" s="321"/>
      <c r="H81" s="322"/>
      <c r="I81" s="99"/>
      <c r="L81" s="129">
        <v>538866820</v>
      </c>
      <c r="M81" s="129">
        <v>1202623463.5079</v>
      </c>
      <c r="N81" s="129">
        <v>32756300</v>
      </c>
      <c r="O81" s="129">
        <v>9246316898.5</v>
      </c>
      <c r="P81" s="129">
        <v>20152402</v>
      </c>
    </row>
    <row r="82" spans="2:16" s="32" customFormat="1" ht="15" customHeight="1">
      <c r="B82" s="169" t="s">
        <v>224</v>
      </c>
      <c r="C82" s="155" t="s">
        <v>130</v>
      </c>
      <c r="D82" s="179">
        <f>'[1]Posiciones de Juego'!D60</f>
        <v>43.443365495189923</v>
      </c>
      <c r="E82" s="179">
        <f>'[1]Posiciones de Juego'!E60</f>
        <v>27.428755421525572</v>
      </c>
      <c r="F82" s="179">
        <f>'[1]Posiciones de Juego'!F60</f>
        <v>40.449943146928867</v>
      </c>
      <c r="G82" s="179">
        <f>'[1]Posiciones de Juego'!G60</f>
        <v>74.07771001620155</v>
      </c>
      <c r="H82" s="180">
        <f>'[1]Posiciones de Juego'!H60</f>
        <v>1.1252557524371378</v>
      </c>
      <c r="I82" s="99"/>
      <c r="L82" s="129"/>
      <c r="M82" s="129"/>
      <c r="N82" s="129"/>
      <c r="O82" s="129"/>
      <c r="P82" s="129"/>
    </row>
    <row r="83" spans="2:16" s="32" customFormat="1" ht="9" customHeight="1">
      <c r="B83" s="168" t="s">
        <v>125</v>
      </c>
      <c r="C83" s="153" t="s">
        <v>62</v>
      </c>
      <c r="D83" s="178">
        <f>'[1]Posiciones de Juego'!D61</f>
        <v>58.060282242498751</v>
      </c>
      <c r="E83" s="178">
        <f>'[1]Posiciones de Juego'!E61</f>
        <v>35.580913321628451</v>
      </c>
      <c r="F83" s="178">
        <f>'[1]Posiciones de Juego'!F61</f>
        <v>15.436566903266751</v>
      </c>
      <c r="G83" s="178">
        <f>'[1]Posiciones de Juego'!G61</f>
        <v>85.962926349806779</v>
      </c>
      <c r="H83" s="178">
        <f>'[1]Posiciones de Juego'!H61</f>
        <v>0</v>
      </c>
      <c r="I83" s="99"/>
      <c r="L83" s="130">
        <v>1834162250</v>
      </c>
      <c r="M83" s="130">
        <v>3120641050</v>
      </c>
      <c r="N83" s="130">
        <v>75547300</v>
      </c>
      <c r="O83" s="130">
        <v>20736336354</v>
      </c>
      <c r="P83" s="130">
        <v>22711400</v>
      </c>
    </row>
    <row r="84" spans="2:16" s="32" customFormat="1" ht="9" customHeight="1">
      <c r="B84" s="169" t="s">
        <v>1</v>
      </c>
      <c r="C84" s="155" t="s">
        <v>63</v>
      </c>
      <c r="D84" s="179">
        <f>'[1]Posiciones de Juego'!D62</f>
        <v>61.015129180121249</v>
      </c>
      <c r="E84" s="179">
        <f>'[1]Posiciones de Juego'!E62</f>
        <v>29.491743062818273</v>
      </c>
      <c r="F84" s="179">
        <f>'[1]Posiciones de Juego'!F62</f>
        <v>10.220411097631366</v>
      </c>
      <c r="G84" s="179">
        <f>'[1]Posiciones de Juego'!G62</f>
        <v>106.08358847688578</v>
      </c>
      <c r="H84" s="180">
        <f>'[1]Posiciones de Juego'!H62</f>
        <v>4.1110453547975929</v>
      </c>
      <c r="I84" s="100"/>
    </row>
    <row r="85" spans="2:16" s="32" customFormat="1" ht="9" customHeight="1">
      <c r="B85" s="170" t="s">
        <v>49</v>
      </c>
      <c r="C85" s="153" t="s">
        <v>64</v>
      </c>
      <c r="D85" s="178">
        <f>'[1]Posiciones de Juego'!D63</f>
        <v>92.008242457740067</v>
      </c>
      <c r="E85" s="178">
        <f>'[1]Posiciones de Juego'!E63</f>
        <v>33.091935824773799</v>
      </c>
      <c r="F85" s="178">
        <f>'[1]Posiciones de Juego'!F63</f>
        <v>5.6562510290696428</v>
      </c>
      <c r="G85" s="178">
        <f>'[1]Posiciones de Juego'!G63</f>
        <v>101.42561867010301</v>
      </c>
      <c r="H85" s="181">
        <f>'[1]Posiciones de Juego'!H63</f>
        <v>0.59843629354012262</v>
      </c>
      <c r="I85" s="99"/>
    </row>
    <row r="86" spans="2:16" s="32" customFormat="1" ht="9" customHeight="1">
      <c r="B86" s="169" t="s">
        <v>152</v>
      </c>
      <c r="C86" s="155" t="s">
        <v>153</v>
      </c>
      <c r="D86" s="179">
        <f>'[1]Posiciones de Juego'!D64</f>
        <v>28.849570626408276</v>
      </c>
      <c r="E86" s="179">
        <f>'[1]Posiciones de Juego'!E64</f>
        <v>53.283902194253166</v>
      </c>
      <c r="F86" s="179">
        <f>'[1]Posiciones de Juego'!F64</f>
        <v>0.73479608117365913</v>
      </c>
      <c r="G86" s="179">
        <f>'[1]Posiciones de Juego'!G64</f>
        <v>59.622319715425476</v>
      </c>
      <c r="H86" s="180">
        <f>'[1]Posiciones de Juego'!H64</f>
        <v>1.0038554195085132</v>
      </c>
      <c r="I86" s="100"/>
    </row>
    <row r="87" spans="2:16" s="32" customFormat="1" ht="9" customHeight="1">
      <c r="B87" s="182" t="s">
        <v>18</v>
      </c>
      <c r="C87" s="155" t="s">
        <v>65</v>
      </c>
      <c r="D87" s="179">
        <f>'[1]Posiciones de Juego'!D65</f>
        <v>59.164182832687771</v>
      </c>
      <c r="E87" s="179">
        <f>'[1]Posiciones de Juego'!E65</f>
        <v>19.866608524553481</v>
      </c>
      <c r="F87" s="179">
        <f>'[1]Posiciones de Juego'!F65</f>
        <v>11.761741402143306</v>
      </c>
      <c r="G87" s="179">
        <f>'[1]Posiciones de Juego'!G65</f>
        <v>81.69414944814865</v>
      </c>
      <c r="H87" s="180">
        <f>'[1]Posiciones de Juego'!H65</f>
        <v>0</v>
      </c>
      <c r="I87" s="100"/>
    </row>
    <row r="88" spans="2:16" s="32" customFormat="1" ht="9" customHeight="1">
      <c r="B88" s="168" t="s">
        <v>76</v>
      </c>
      <c r="C88" s="153" t="s">
        <v>66</v>
      </c>
      <c r="D88" s="178">
        <f>'[1]Posiciones de Juego'!D66</f>
        <v>37.136500317357005</v>
      </c>
      <c r="E88" s="178">
        <f>'[1]Posiciones de Juego'!E66</f>
        <v>25.635890089573582</v>
      </c>
      <c r="F88" s="178">
        <f>'[1]Posiciones de Juego'!F66</f>
        <v>67.009270182194555</v>
      </c>
      <c r="G88" s="178">
        <f>'[1]Posiciones de Juego'!G66</f>
        <v>140.91457313545493</v>
      </c>
      <c r="H88" s="181">
        <f>'[1]Posiciones de Juego'!H66</f>
        <v>0</v>
      </c>
      <c r="I88" s="99"/>
    </row>
    <row r="89" spans="2:16" s="32" customFormat="1" ht="9" customHeight="1">
      <c r="B89" s="169" t="s">
        <v>126</v>
      </c>
      <c r="C89" s="155" t="s">
        <v>67</v>
      </c>
      <c r="D89" s="179">
        <f>'[1]Posiciones de Juego'!D67</f>
        <v>171.8166961424497</v>
      </c>
      <c r="E89" s="179">
        <f>'[1]Posiciones de Juego'!E67</f>
        <v>169.19889100794566</v>
      </c>
      <c r="F89" s="179">
        <f>'[1]Posiciones de Juego'!F67</f>
        <v>82.134447020750557</v>
      </c>
      <c r="G89" s="179">
        <f>'[1]Posiciones de Juego'!G67</f>
        <v>133.49514802066079</v>
      </c>
      <c r="H89" s="180">
        <f>'[1]Posiciones de Juego'!H67</f>
        <v>0.30486289079625939</v>
      </c>
      <c r="I89" s="100"/>
    </row>
    <row r="90" spans="2:16" s="32" customFormat="1" ht="9" customHeight="1">
      <c r="B90" s="168" t="s">
        <v>2</v>
      </c>
      <c r="C90" s="153" t="s">
        <v>68</v>
      </c>
      <c r="D90" s="178">
        <f>'[1]Posiciones de Juego'!D68</f>
        <v>27.151942011804515</v>
      </c>
      <c r="E90" s="178">
        <f>'[1]Posiciones de Juego'!E68</f>
        <v>57.904763992953285</v>
      </c>
      <c r="F90" s="178">
        <f>'[1]Posiciones de Juego'!F68</f>
        <v>2.8636385061556928</v>
      </c>
      <c r="G90" s="178">
        <f>'[1]Posiciones de Juego'!G68</f>
        <v>73.770657403966894</v>
      </c>
      <c r="H90" s="181">
        <f>'[1]Posiciones de Juego'!H68</f>
        <v>0</v>
      </c>
      <c r="I90" s="99"/>
    </row>
    <row r="91" spans="2:16" s="32" customFormat="1" ht="9" customHeight="1">
      <c r="B91" s="169" t="s">
        <v>3</v>
      </c>
      <c r="C91" s="155" t="s">
        <v>69</v>
      </c>
      <c r="D91" s="179">
        <f>'[1]Posiciones de Juego'!D69</f>
        <v>8.9560536414053065</v>
      </c>
      <c r="E91" s="179">
        <f>'[1]Posiciones de Juego'!E69</f>
        <v>75.36006137936333</v>
      </c>
      <c r="F91" s="179">
        <f>'[1]Posiciones de Juego'!F69</f>
        <v>0.11525580007864514</v>
      </c>
      <c r="G91" s="179">
        <f>'[1]Posiciones de Juego'!G69</f>
        <v>92.071295773066367</v>
      </c>
      <c r="H91" s="180">
        <f>'[1]Posiciones de Juego'!H69</f>
        <v>0</v>
      </c>
      <c r="I91" s="99"/>
    </row>
    <row r="92" spans="2:16" s="32" customFormat="1" ht="9" customHeight="1">
      <c r="B92" s="183" t="s">
        <v>233</v>
      </c>
      <c r="C92" s="156" t="s">
        <v>234</v>
      </c>
      <c r="D92" s="184">
        <f>'[1]Posiciones de Juego'!D70</f>
        <v>23.576375638776486</v>
      </c>
      <c r="E92" s="184">
        <f>'[1]Posiciones de Juego'!E70</f>
        <v>31.878463151670132</v>
      </c>
      <c r="F92" s="184">
        <f>'[1]Posiciones de Juego'!F70</f>
        <v>12.142404589600284</v>
      </c>
      <c r="G92" s="184">
        <f>'[1]Posiciones de Juego'!G70</f>
        <v>99.770913763353718</v>
      </c>
      <c r="H92" s="185">
        <f>'[1]Posiciones de Juego'!H70</f>
        <v>3.0407326480832562</v>
      </c>
      <c r="I92" s="99"/>
    </row>
    <row r="93" spans="2:16" s="32" customFormat="1" ht="9" customHeight="1">
      <c r="B93" s="186" t="s">
        <v>127</v>
      </c>
      <c r="C93" s="157" t="s">
        <v>70</v>
      </c>
      <c r="D93" s="187">
        <f>'[1]Posiciones de Juego'!D70</f>
        <v>23.576375638776486</v>
      </c>
      <c r="E93" s="187">
        <f>'[1]Posiciones de Juego'!E70</f>
        <v>31.878463151670132</v>
      </c>
      <c r="F93" s="187">
        <f>'[1]Posiciones de Juego'!F70</f>
        <v>12.142404589600284</v>
      </c>
      <c r="G93" s="187">
        <f>'[1]Posiciones de Juego'!G70</f>
        <v>99.770913763353718</v>
      </c>
      <c r="H93" s="188">
        <f>'[1]Posiciones de Juego'!H70</f>
        <v>3.0407326480832562</v>
      </c>
      <c r="I93" s="99"/>
    </row>
    <row r="94" spans="2:16" s="32" customFormat="1" ht="9" customHeight="1">
      <c r="B94" s="183" t="s">
        <v>7</v>
      </c>
      <c r="C94" s="156" t="s">
        <v>71</v>
      </c>
      <c r="D94" s="184">
        <f>'[1]Posiciones de Juego'!D71</f>
        <v>40.350829615768795</v>
      </c>
      <c r="E94" s="184">
        <f>'[1]Posiciones de Juego'!E71</f>
        <v>60.113767602456711</v>
      </c>
      <c r="F94" s="184">
        <f>'[1]Posiciones de Juego'!F71</f>
        <v>34.612253015214407</v>
      </c>
      <c r="G94" s="184">
        <f>'[1]Posiciones de Juego'!G71</f>
        <v>71.732205343358743</v>
      </c>
      <c r="H94" s="185">
        <f>'[1]Posiciones de Juego'!H71</f>
        <v>0</v>
      </c>
      <c r="I94" s="99"/>
    </row>
    <row r="95" spans="2:16" s="32" customFormat="1" ht="9" customHeight="1">
      <c r="B95" s="186" t="s">
        <v>8</v>
      </c>
      <c r="C95" s="157" t="s">
        <v>72</v>
      </c>
      <c r="D95" s="187">
        <f>'[1]Posiciones de Juego'!D72</f>
        <v>45.93204215475123</v>
      </c>
      <c r="E95" s="187">
        <f>'[1]Posiciones de Juego'!E72</f>
        <v>27.364985977805706</v>
      </c>
      <c r="F95" s="187">
        <f>'[1]Posiciones de Juego'!F72</f>
        <v>3.4603105729493882</v>
      </c>
      <c r="G95" s="187">
        <f>'[1]Posiciones de Juego'!G72</f>
        <v>109.69822092825794</v>
      </c>
      <c r="H95" s="188">
        <f>'[1]Posiciones de Juego'!H72</f>
        <v>0.11729743022709707</v>
      </c>
      <c r="I95" s="99"/>
    </row>
    <row r="96" spans="2:16" s="32" customFormat="1" ht="9" customHeight="1">
      <c r="B96" s="183" t="s">
        <v>9</v>
      </c>
      <c r="C96" s="156" t="s">
        <v>73</v>
      </c>
      <c r="D96" s="184">
        <f>'[1]Posiciones de Juego'!D73</f>
        <v>18.858689932196011</v>
      </c>
      <c r="E96" s="184">
        <f>'[1]Posiciones de Juego'!E73</f>
        <v>12.696611938635559</v>
      </c>
      <c r="F96" s="184">
        <f>'[1]Posiciones de Juego'!F73</f>
        <v>2.3104334548637282</v>
      </c>
      <c r="G96" s="184">
        <f>'[1]Posiciones de Juego'!G73</f>
        <v>117.85618754336973</v>
      </c>
      <c r="H96" s="185">
        <f>'[1]Posiciones de Juego'!H73</f>
        <v>0</v>
      </c>
      <c r="I96" s="99"/>
    </row>
    <row r="97" spans="1:247" s="32" customFormat="1" ht="9" customHeight="1">
      <c r="B97" s="186" t="s">
        <v>128</v>
      </c>
      <c r="C97" s="157" t="s">
        <v>74</v>
      </c>
      <c r="D97" s="187">
        <f>'[1]Posiciones de Juego'!D74</f>
        <v>16.441131497413132</v>
      </c>
      <c r="E97" s="187">
        <f>'[1]Posiciones de Juego'!E74</f>
        <v>20.418771042024044</v>
      </c>
      <c r="F97" s="187">
        <f>'[1]Posiciones de Juego'!F74</f>
        <v>9.9242669311416005</v>
      </c>
      <c r="G97" s="187">
        <f>'[1]Posiciones de Juego'!G74</f>
        <v>94.671380365047284</v>
      </c>
      <c r="H97" s="188">
        <f>'[1]Posiciones de Juego'!H74</f>
        <v>0</v>
      </c>
      <c r="I97" s="99"/>
    </row>
    <row r="98" spans="1:247" s="32" customFormat="1" ht="9" customHeight="1">
      <c r="B98" s="183" t="s">
        <v>90</v>
      </c>
      <c r="C98" s="156" t="s">
        <v>91</v>
      </c>
      <c r="D98" s="184">
        <f>'[1]Posiciones de Juego'!D75</f>
        <v>25.280730198762981</v>
      </c>
      <c r="E98" s="184">
        <f>'[1]Posiciones de Juego'!E75</f>
        <v>22.379318783337819</v>
      </c>
      <c r="F98" s="184">
        <f>'[1]Posiciones de Juego'!F75</f>
        <v>-0.182084793401557</v>
      </c>
      <c r="G98" s="184">
        <f>'[1]Posiciones de Juego'!G75</f>
        <v>60.497101674139586</v>
      </c>
      <c r="H98" s="185">
        <f>'[1]Posiciones de Juego'!H75</f>
        <v>0</v>
      </c>
      <c r="I98" s="99"/>
    </row>
    <row r="99" spans="1:247" s="32" customFormat="1" ht="9" customHeight="1">
      <c r="B99" s="186" t="s">
        <v>88</v>
      </c>
      <c r="C99" s="157" t="s">
        <v>89</v>
      </c>
      <c r="D99" s="187">
        <f>'[1]Posiciones de Juego'!D76</f>
        <v>32.25548175310206</v>
      </c>
      <c r="E99" s="187">
        <f>'[1]Posiciones de Juego'!E76</f>
        <v>8.9951029161241536</v>
      </c>
      <c r="F99" s="187">
        <f>'[1]Posiciones de Juego'!F76</f>
        <v>5.4728748541545995</v>
      </c>
      <c r="G99" s="187">
        <f>'[1]Posiciones de Juego'!G76</f>
        <v>84.77142683911589</v>
      </c>
      <c r="H99" s="188">
        <f>'[1]Posiciones de Juego'!H76</f>
        <v>0</v>
      </c>
      <c r="I99" s="99"/>
    </row>
    <row r="100" spans="1:247" s="32" customFormat="1" ht="9" customHeight="1">
      <c r="B100" s="183" t="s">
        <v>10</v>
      </c>
      <c r="C100" s="156" t="s">
        <v>75</v>
      </c>
      <c r="D100" s="184">
        <f>'[1]Posiciones de Juego'!D77</f>
        <v>37.380974980128862</v>
      </c>
      <c r="E100" s="184">
        <f>'[1]Posiciones de Juego'!E77</f>
        <v>41.841295525413273</v>
      </c>
      <c r="F100" s="184">
        <f>'[1]Posiciones de Juego'!F77</f>
        <v>5.4870800508029483</v>
      </c>
      <c r="G100" s="184">
        <f>'[1]Posiciones de Juego'!G77</f>
        <v>143.97743417305571</v>
      </c>
      <c r="H100" s="185">
        <f>'[1]Posiciones de Juego'!H77</f>
        <v>2.0704687521186727</v>
      </c>
      <c r="I100" s="99"/>
    </row>
    <row r="101" spans="1:247" s="32" customFormat="1" ht="9" customHeight="1">
      <c r="B101" s="175" t="s">
        <v>175</v>
      </c>
      <c r="C101" s="176"/>
      <c r="D101" s="189">
        <f>AVERAGEIF(D82:D100,"&lt;&gt;0")</f>
        <v>44.802873492491514</v>
      </c>
      <c r="E101" s="189">
        <f>AVERAGEIF(E82:E100,"&lt;&gt;0")</f>
        <v>41.284749732027684</v>
      </c>
      <c r="F101" s="189">
        <f>AVERAGEIF(F82:F100,"&lt;&gt;0")</f>
        <v>16.934329707069409</v>
      </c>
      <c r="G101" s="189">
        <f>AVERAGEIF(G82:G100,"&lt;&gt;0")</f>
        <v>96.413882705409108</v>
      </c>
      <c r="H101" s="302">
        <f>AVERAGEIF(H82:H100,"&lt;&gt;0")</f>
        <v>1.7125207988435454</v>
      </c>
      <c r="I101" s="100"/>
    </row>
    <row r="102" spans="1:247" s="32" customFormat="1">
      <c r="B102" s="320" t="s">
        <v>144</v>
      </c>
      <c r="C102" s="321"/>
      <c r="D102" s="321"/>
      <c r="E102" s="321"/>
      <c r="F102" s="321"/>
      <c r="G102" s="321"/>
      <c r="H102" s="322"/>
      <c r="I102" s="100"/>
    </row>
    <row r="103" spans="1:247" s="32" customFormat="1" ht="9" customHeight="1">
      <c r="B103" s="168" t="s">
        <v>129</v>
      </c>
      <c r="C103" s="153" t="s">
        <v>130</v>
      </c>
      <c r="D103" s="184">
        <f>'[2]Posiciones de Juego'!D35</f>
        <v>28.501919961465173</v>
      </c>
      <c r="E103" s="184">
        <f>'[2]Posiciones de Juego'!E35</f>
        <v>14.728593575764384</v>
      </c>
      <c r="F103" s="184">
        <f>'[2]Posiciones de Juego'!F35</f>
        <v>0</v>
      </c>
      <c r="G103" s="184">
        <f>'[2]Posiciones de Juego'!G35</f>
        <v>40.153281747027691</v>
      </c>
      <c r="H103" s="184">
        <f>'[2]Posiciones de Juego'!H35</f>
        <v>0</v>
      </c>
      <c r="I103" s="99"/>
    </row>
    <row r="104" spans="1:247" s="32" customFormat="1" ht="9" customHeight="1">
      <c r="B104" s="169" t="s">
        <v>131</v>
      </c>
      <c r="C104" s="155" t="s">
        <v>132</v>
      </c>
      <c r="D104" s="187">
        <f>'[2]Posiciones de Juego'!D36</f>
        <v>38.242111219371928</v>
      </c>
      <c r="E104" s="187">
        <f>'[2]Posiciones de Juego'!E36</f>
        <v>49.148822105811348</v>
      </c>
      <c r="F104" s="187">
        <f>'[2]Posiciones de Juego'!F36</f>
        <v>6.2696572479755979</v>
      </c>
      <c r="G104" s="187">
        <f>'[2]Posiciones de Juego'!G36</f>
        <v>104.2212703481934</v>
      </c>
      <c r="H104" s="188">
        <f>'[2]Posiciones de Juego'!H36</f>
        <v>0</v>
      </c>
      <c r="I104" s="100"/>
    </row>
    <row r="105" spans="1:247" s="32" customFormat="1" ht="9" customHeight="1">
      <c r="B105" s="170" t="s">
        <v>133</v>
      </c>
      <c r="C105" s="153" t="s">
        <v>134</v>
      </c>
      <c r="D105" s="184">
        <f>'[2]Posiciones de Juego'!D37</f>
        <v>67.676462441137204</v>
      </c>
      <c r="E105" s="184">
        <f>'[2]Posiciones de Juego'!E37</f>
        <v>55.148338208254323</v>
      </c>
      <c r="F105" s="184">
        <f>'[2]Posiciones de Juego'!F37</f>
        <v>32.81077580390113</v>
      </c>
      <c r="G105" s="184">
        <f>'[2]Posiciones de Juego'!G37</f>
        <v>100.11552036243359</v>
      </c>
      <c r="H105" s="185">
        <f>'[2]Posiciones de Juego'!H37</f>
        <v>0</v>
      </c>
      <c r="I105" s="99"/>
    </row>
    <row r="106" spans="1:247" s="32" customFormat="1" ht="9" customHeight="1">
      <c r="B106" s="169" t="s">
        <v>135</v>
      </c>
      <c r="C106" s="155" t="s">
        <v>136</v>
      </c>
      <c r="D106" s="187">
        <f>'[2]Posiciones de Juego'!D38</f>
        <v>71.372913208185551</v>
      </c>
      <c r="E106" s="187">
        <f>'[2]Posiciones de Juego'!E38</f>
        <v>87.20685933947837</v>
      </c>
      <c r="F106" s="187">
        <f>'[2]Posiciones de Juego'!F38</f>
        <v>47.326650003540529</v>
      </c>
      <c r="G106" s="187">
        <f>'[2]Posiciones de Juego'!G38</f>
        <v>113.25892480922531</v>
      </c>
      <c r="H106" s="188">
        <f>'[2]Posiciones de Juego'!H38</f>
        <v>5.410608499318176</v>
      </c>
      <c r="I106" s="100"/>
    </row>
    <row r="107" spans="1:247" s="32" customFormat="1" ht="9" customHeight="1">
      <c r="B107" s="168" t="s">
        <v>137</v>
      </c>
      <c r="C107" s="153" t="s">
        <v>138</v>
      </c>
      <c r="D107" s="184">
        <f>'[2]Posiciones de Juego'!D39</f>
        <v>28.469043540434335</v>
      </c>
      <c r="E107" s="184">
        <f>'[2]Posiciones de Juego'!E39</f>
        <v>13.313348092217529</v>
      </c>
      <c r="F107" s="184">
        <f>'[2]Posiciones de Juego'!F39</f>
        <v>0</v>
      </c>
      <c r="G107" s="184">
        <f>'[2]Posiciones de Juego'!G39</f>
        <v>64.208062434416334</v>
      </c>
      <c r="H107" s="185">
        <f>'[2]Posiciones de Juego'!H39</f>
        <v>0</v>
      </c>
      <c r="I107" s="100"/>
    </row>
    <row r="108" spans="1:247" s="32" customFormat="1" ht="9" customHeight="1">
      <c r="B108" s="169" t="s">
        <v>139</v>
      </c>
      <c r="C108" s="155" t="s">
        <v>140</v>
      </c>
      <c r="D108" s="187">
        <f>'[2]Posiciones de Juego'!D40</f>
        <v>35.410603515158925</v>
      </c>
      <c r="E108" s="187">
        <f>'[2]Posiciones de Juego'!E40</f>
        <v>21.370480813382862</v>
      </c>
      <c r="F108" s="187">
        <f>'[2]Posiciones de Juego'!F40</f>
        <v>21.346536417927215</v>
      </c>
      <c r="G108" s="187">
        <f>'[2]Posiciones de Juego'!G40</f>
        <v>114.74630732769442</v>
      </c>
      <c r="H108" s="188">
        <f>'[2]Posiciones de Juego'!H40</f>
        <v>0</v>
      </c>
      <c r="I108" s="100"/>
    </row>
    <row r="109" spans="1:247" s="32" customFormat="1" ht="9" customHeight="1">
      <c r="B109" s="168" t="s">
        <v>141</v>
      </c>
      <c r="C109" s="153" t="s">
        <v>142</v>
      </c>
      <c r="D109" s="184">
        <f>'[2]Posiciones de Juego'!D41</f>
        <v>4.0565521792385884</v>
      </c>
      <c r="E109" s="184">
        <f>'[2]Posiciones de Juego'!E41</f>
        <v>15.204725939786753</v>
      </c>
      <c r="F109" s="184">
        <f>'[2]Posiciones de Juego'!F41</f>
        <v>0</v>
      </c>
      <c r="G109" s="184">
        <f>'[2]Posiciones de Juego'!G41</f>
        <v>51.832269996881308</v>
      </c>
      <c r="H109" s="185">
        <f>'[2]Posiciones de Juego'!H41</f>
        <v>0</v>
      </c>
      <c r="I109" s="100"/>
    </row>
    <row r="110" spans="1:247" s="32" customFormat="1" ht="9" customHeight="1">
      <c r="B110" s="171" t="s">
        <v>175</v>
      </c>
      <c r="C110" s="172"/>
      <c r="D110" s="189">
        <f>'[2]Posiciones de Juego'!D42</f>
        <v>39.104229437855956</v>
      </c>
      <c r="E110" s="189">
        <f>'[2]Posiciones de Juego'!E42</f>
        <v>36.588738296385081</v>
      </c>
      <c r="F110" s="189">
        <f>'[2]Posiciones de Juego'!F42</f>
        <v>26.938404868336114</v>
      </c>
      <c r="G110" s="189">
        <f>'[2]Posiciones de Juego'!G42</f>
        <v>84.076519575124593</v>
      </c>
      <c r="H110" s="189">
        <f>'[2]Posiciones de Juego'!H42</f>
        <v>5.410608499318176</v>
      </c>
      <c r="I110" s="99"/>
    </row>
    <row r="111" spans="1:247" s="66" customFormat="1" ht="18" customHeight="1">
      <c r="A111" s="44"/>
      <c r="B111" s="82" t="s">
        <v>176</v>
      </c>
      <c r="C111" s="95"/>
      <c r="D111" s="101">
        <f>AVERAGE(D101,D110)</f>
        <v>41.953551465173732</v>
      </c>
      <c r="E111" s="101">
        <f t="shared" ref="E111:G111" si="1">AVERAGE(E101,E110)</f>
        <v>38.936744014206383</v>
      </c>
      <c r="F111" s="101">
        <f t="shared" si="1"/>
        <v>21.936367287702762</v>
      </c>
      <c r="G111" s="101">
        <f t="shared" si="1"/>
        <v>90.245201140266857</v>
      </c>
      <c r="H111" s="101">
        <f>AVERAGE(H101,H110)</f>
        <v>3.5615646490808608</v>
      </c>
      <c r="I111" s="72"/>
      <c r="J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row>
    <row r="112" spans="1:247" ht="22.5" customHeight="1">
      <c r="B112" s="94" t="str">
        <f>'[1]Posiciones de Juego'!$B$77</f>
        <v>Dreams Punta Arenas</v>
      </c>
    </row>
    <row r="124" spans="1:8">
      <c r="B124" s="116" t="s">
        <v>145</v>
      </c>
      <c r="C124" s="116"/>
      <c r="D124" s="116">
        <v>538866820</v>
      </c>
      <c r="E124" s="116">
        <v>1202623463.5079</v>
      </c>
      <c r="F124" s="116">
        <v>32756300</v>
      </c>
      <c r="G124" s="116">
        <v>9246316898.5</v>
      </c>
      <c r="H124" s="116">
        <v>20152402</v>
      </c>
    </row>
    <row r="125" spans="1:8">
      <c r="B125" s="116" t="s">
        <v>146</v>
      </c>
      <c r="C125" s="116"/>
      <c r="D125" s="116">
        <v>1856552700</v>
      </c>
      <c r="E125" s="116">
        <v>3508273000</v>
      </c>
      <c r="F125" s="116">
        <v>81738500</v>
      </c>
      <c r="G125" s="116">
        <v>21344774779</v>
      </c>
      <c r="H125" s="116">
        <v>20596875</v>
      </c>
    </row>
    <row r="126" spans="1:8">
      <c r="A126" s="137"/>
      <c r="B126" s="137"/>
      <c r="C126" s="137"/>
      <c r="D126" s="137"/>
      <c r="E126" s="116">
        <f t="shared" ref="E126:H126" si="2">E125+E124</f>
        <v>4710896463.5079002</v>
      </c>
      <c r="F126" s="116">
        <f t="shared" si="2"/>
        <v>114494800</v>
      </c>
      <c r="G126" s="116">
        <f t="shared" si="2"/>
        <v>30591091677.5</v>
      </c>
      <c r="H126" s="116">
        <f t="shared" si="2"/>
        <v>40749277</v>
      </c>
    </row>
    <row r="127" spans="1:8">
      <c r="A127" s="137"/>
      <c r="B127" s="137"/>
      <c r="C127" s="137"/>
      <c r="D127" s="137"/>
      <c r="E127" s="116"/>
      <c r="F127" s="116"/>
      <c r="G127" s="116"/>
      <c r="H127" s="116"/>
    </row>
    <row r="128" spans="1:8">
      <c r="A128" s="137"/>
      <c r="B128" s="137"/>
      <c r="C128" s="137"/>
      <c r="D128" s="137"/>
      <c r="E128" s="116"/>
      <c r="F128" s="116"/>
      <c r="G128" s="116"/>
      <c r="H128" s="116"/>
    </row>
    <row r="129" spans="1:8">
      <c r="A129" s="137"/>
      <c r="B129" s="137"/>
      <c r="C129" s="137"/>
      <c r="D129" s="137"/>
      <c r="E129" s="116"/>
      <c r="F129" s="116"/>
      <c r="G129" s="116"/>
      <c r="H129" s="116"/>
    </row>
    <row r="130" spans="1:8">
      <c r="A130" s="137"/>
      <c r="B130" s="137"/>
      <c r="C130" s="137"/>
      <c r="D130" s="137"/>
      <c r="E130" s="116"/>
      <c r="F130" s="116"/>
      <c r="G130" s="116"/>
      <c r="H130" s="116"/>
    </row>
  </sheetData>
  <mergeCells count="27">
    <mergeCell ref="I9:I10"/>
    <mergeCell ref="B8:I8"/>
    <mergeCell ref="B44:B45"/>
    <mergeCell ref="C44:C45"/>
    <mergeCell ref="D44:F44"/>
    <mergeCell ref="G44:G45"/>
    <mergeCell ref="H44:H45"/>
    <mergeCell ref="B9:B10"/>
    <mergeCell ref="C9:C10"/>
    <mergeCell ref="D9:F9"/>
    <mergeCell ref="G9:G10"/>
    <mergeCell ref="H9:H10"/>
    <mergeCell ref="B43:H43"/>
    <mergeCell ref="B102:H102"/>
    <mergeCell ref="B81:H81"/>
    <mergeCell ref="B11:I11"/>
    <mergeCell ref="B32:I32"/>
    <mergeCell ref="B67:H67"/>
    <mergeCell ref="B46:H46"/>
    <mergeCell ref="I79:I80"/>
    <mergeCell ref="B78:H78"/>
    <mergeCell ref="B79:B80"/>
    <mergeCell ref="C79:C80"/>
    <mergeCell ref="D79:F79"/>
    <mergeCell ref="G79:G80"/>
    <mergeCell ref="H79:H80"/>
    <mergeCell ref="I44:I45"/>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showGridLines="0" zoomScaleNormal="100" workbookViewId="0">
      <selection activeCell="D31" sqref="D31:Q40"/>
    </sheetView>
  </sheetViews>
  <sheetFormatPr baseColWidth="10" defaultColWidth="11.453125" defaultRowHeight="9"/>
  <cols>
    <col min="1" max="1" width="4.1796875" style="1" customWidth="1"/>
    <col min="2" max="3" width="32.1796875" style="1" customWidth="1"/>
    <col min="4" max="4" width="15.1796875" style="1" bestFit="1" customWidth="1"/>
    <col min="5" max="5" width="12.81640625" style="1" bestFit="1" customWidth="1"/>
    <col min="6" max="6" width="13.1796875" style="1" bestFit="1" customWidth="1"/>
    <col min="7" max="7" width="15.7265625" style="1" customWidth="1"/>
    <col min="8" max="9" width="12.81640625" style="1" bestFit="1" customWidth="1"/>
    <col min="10" max="10" width="13.1796875" style="1" bestFit="1" customWidth="1"/>
    <col min="11" max="11" width="12.54296875" style="1" bestFit="1" customWidth="1"/>
    <col min="12" max="14" width="13.1796875" style="1" bestFit="1" customWidth="1"/>
    <col min="15" max="15" width="11.26953125" style="1" bestFit="1" customWidth="1"/>
    <col min="16" max="16" width="13.7265625" style="1" bestFit="1" customWidth="1"/>
    <col min="17" max="17" width="11.26953125" style="1" customWidth="1"/>
    <col min="18" max="18" width="1" style="1" customWidth="1"/>
    <col min="19" max="19" width="1.81640625" style="1" bestFit="1" customWidth="1"/>
    <col min="20" max="20" width="5.26953125" style="1" customWidth="1"/>
    <col min="21" max="16384" width="11.453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18"/>
      <c r="B8" s="325" t="s">
        <v>34</v>
      </c>
      <c r="C8" s="326"/>
      <c r="D8" s="327"/>
      <c r="E8" s="327"/>
      <c r="F8" s="327"/>
      <c r="G8" s="327"/>
      <c r="H8" s="327"/>
      <c r="I8" s="327"/>
      <c r="J8" s="327"/>
      <c r="K8" s="327"/>
      <c r="L8" s="327"/>
      <c r="M8" s="327"/>
      <c r="N8" s="327"/>
      <c r="O8" s="327"/>
      <c r="P8" s="327"/>
      <c r="Q8" s="328"/>
      <c r="R8" s="20"/>
      <c r="T8" s="2"/>
    </row>
    <row r="9" spans="1:22" ht="10">
      <c r="A9" s="18"/>
      <c r="B9" s="60" t="s">
        <v>6</v>
      </c>
      <c r="C9" s="128" t="s">
        <v>58</v>
      </c>
      <c r="D9" s="22" t="s">
        <v>19</v>
      </c>
      <c r="E9" s="22" t="s">
        <v>20</v>
      </c>
      <c r="F9" s="22" t="s">
        <v>21</v>
      </c>
      <c r="G9" s="22" t="s">
        <v>22</v>
      </c>
      <c r="H9" s="22" t="s">
        <v>23</v>
      </c>
      <c r="I9" s="22" t="s">
        <v>24</v>
      </c>
      <c r="J9" s="22" t="s">
        <v>25</v>
      </c>
      <c r="K9" s="22" t="s">
        <v>26</v>
      </c>
      <c r="L9" s="22" t="s">
        <v>27</v>
      </c>
      <c r="M9" s="22" t="s">
        <v>46</v>
      </c>
      <c r="N9" s="22" t="s">
        <v>47</v>
      </c>
      <c r="O9" s="22" t="s">
        <v>48</v>
      </c>
      <c r="P9" s="22" t="s">
        <v>16</v>
      </c>
      <c r="Q9" s="61" t="s">
        <v>17</v>
      </c>
      <c r="R9" s="20"/>
    </row>
    <row r="10" spans="1:22" ht="15" customHeight="1">
      <c r="A10" s="18"/>
      <c r="B10" s="320" t="s">
        <v>172</v>
      </c>
      <c r="C10" s="321"/>
      <c r="D10" s="321"/>
      <c r="E10" s="321"/>
      <c r="F10" s="321"/>
      <c r="G10" s="321"/>
      <c r="H10" s="321"/>
      <c r="I10" s="321"/>
      <c r="J10" s="321"/>
      <c r="K10" s="321"/>
      <c r="L10" s="321"/>
      <c r="M10" s="321"/>
      <c r="N10" s="321"/>
      <c r="O10" s="321"/>
      <c r="P10" s="321"/>
      <c r="Q10" s="322"/>
      <c r="R10" s="20"/>
      <c r="U10" s="58"/>
      <c r="V10" s="54"/>
    </row>
    <row r="11" spans="1:22" s="3" customFormat="1">
      <c r="A11" s="18"/>
      <c r="B11" s="292" t="s">
        <v>224</v>
      </c>
      <c r="C11" s="192" t="s">
        <v>130</v>
      </c>
      <c r="D11" s="192">
        <f>'[1]Ingresos Brutos del Juego'!C11</f>
        <v>508532375</v>
      </c>
      <c r="E11" s="192">
        <f>'[1]Ingresos Brutos del Juego'!D11</f>
        <v>498101808</v>
      </c>
      <c r="F11" s="192">
        <f>'[1]Ingresos Brutos del Juego'!E11</f>
        <v>486670554</v>
      </c>
      <c r="G11" s="192">
        <f>'[1]Ingresos Brutos del Juego'!F11</f>
        <v>509308132</v>
      </c>
      <c r="H11" s="192">
        <f>'[1]Ingresos Brutos del Juego'!G11</f>
        <v>600205702</v>
      </c>
      <c r="I11" s="192">
        <f>'[1]Ingresos Brutos del Juego'!H11</f>
        <v>571049706</v>
      </c>
      <c r="J11" s="192">
        <f>'[1]Ingresos Brutos del Juego'!I11</f>
        <v>571857095</v>
      </c>
      <c r="K11" s="192">
        <f>'[1]Ingresos Brutos del Juego'!J11</f>
        <v>661158733</v>
      </c>
      <c r="L11" s="192">
        <f>'[1]Ingresos Brutos del Juego'!K11</f>
        <v>0</v>
      </c>
      <c r="M11" s="192">
        <f>'[1]Ingresos Brutos del Juego'!L11</f>
        <v>0</v>
      </c>
      <c r="N11" s="192">
        <f>'[1]Ingresos Brutos del Juego'!M11</f>
        <v>0</v>
      </c>
      <c r="O11" s="192">
        <f>'[1]Ingresos Brutos del Juego'!N11</f>
        <v>0</v>
      </c>
      <c r="P11" s="192">
        <f>'[1]Ingresos Brutos del Juego'!O11</f>
        <v>4406884105</v>
      </c>
      <c r="Q11" s="192">
        <f>'[1]Ingresos Brutos del Juego'!P11</f>
        <v>6454061.0666186288</v>
      </c>
      <c r="R11" s="19"/>
      <c r="U11" s="58"/>
      <c r="V11" s="54"/>
    </row>
    <row r="12" spans="1:22">
      <c r="A12" s="18"/>
      <c r="B12" s="160" t="s">
        <v>125</v>
      </c>
      <c r="C12" s="190" t="s">
        <v>62</v>
      </c>
      <c r="D12" s="190">
        <f>'[1]Ingresos Brutos del Juego'!C12</f>
        <v>865886913</v>
      </c>
      <c r="E12" s="190">
        <f>'[1]Ingresos Brutos del Juego'!D12</f>
        <v>918829611</v>
      </c>
      <c r="F12" s="190">
        <f>'[1]Ingresos Brutos del Juego'!E12</f>
        <v>1062484905</v>
      </c>
      <c r="G12" s="190">
        <f>'[1]Ingresos Brutos del Juego'!F12</f>
        <v>1021324846</v>
      </c>
      <c r="H12" s="190">
        <f>'[1]Ingresos Brutos del Juego'!G12</f>
        <v>1009401505</v>
      </c>
      <c r="I12" s="190">
        <f>'[1]Ingresos Brutos del Juego'!H12</f>
        <v>1113660235</v>
      </c>
      <c r="J12" s="190">
        <f>'[1]Ingresos Brutos del Juego'!I12</f>
        <v>1020242121</v>
      </c>
      <c r="K12" s="190">
        <f>'[1]Ingresos Brutos del Juego'!J12</f>
        <v>1060908015</v>
      </c>
      <c r="L12" s="190">
        <f>'[1]Ingresos Brutos del Juego'!K12</f>
        <v>0</v>
      </c>
      <c r="M12" s="190">
        <f>'[1]Ingresos Brutos del Juego'!L12</f>
        <v>0</v>
      </c>
      <c r="N12" s="190">
        <f>'[1]Ingresos Brutos del Juego'!M12</f>
        <v>0</v>
      </c>
      <c r="O12" s="190">
        <f>'[1]Ingresos Brutos del Juego'!N12</f>
        <v>0</v>
      </c>
      <c r="P12" s="190">
        <f>'[1]Ingresos Brutos del Juego'!O12</f>
        <v>8072738151</v>
      </c>
      <c r="Q12" s="190">
        <f>'[1]Ingresos Brutos del Juego'!P12</f>
        <v>11841168.423203686</v>
      </c>
      <c r="R12" s="20"/>
      <c r="U12" s="58"/>
      <c r="V12" s="54"/>
    </row>
    <row r="13" spans="1:22" s="3" customFormat="1">
      <c r="A13" s="18"/>
      <c r="B13" s="161" t="s">
        <v>1</v>
      </c>
      <c r="C13" s="192" t="s">
        <v>63</v>
      </c>
      <c r="D13" s="192">
        <f>'[1]Ingresos Brutos del Juego'!C13</f>
        <v>2002102348</v>
      </c>
      <c r="E13" s="192">
        <f>'[1]Ingresos Brutos del Juego'!D13</f>
        <v>1720549011</v>
      </c>
      <c r="F13" s="192">
        <f>'[1]Ingresos Brutos del Juego'!E13</f>
        <v>2123324982</v>
      </c>
      <c r="G13" s="192">
        <f>'[1]Ingresos Brutos del Juego'!F13</f>
        <v>2052790852</v>
      </c>
      <c r="H13" s="192">
        <f>'[1]Ingresos Brutos del Juego'!G13</f>
        <v>2248130557</v>
      </c>
      <c r="I13" s="192">
        <f>'[1]Ingresos Brutos del Juego'!H13</f>
        <v>2113158940</v>
      </c>
      <c r="J13" s="192">
        <f>'[1]Ingresos Brutos del Juego'!I13</f>
        <v>2148339217</v>
      </c>
      <c r="K13" s="192">
        <f>'[1]Ingresos Brutos del Juego'!J13</f>
        <v>2116232610</v>
      </c>
      <c r="L13" s="192">
        <f>'[1]Ingresos Brutos del Juego'!K13</f>
        <v>0</v>
      </c>
      <c r="M13" s="192">
        <f>'[1]Ingresos Brutos del Juego'!L13</f>
        <v>0</v>
      </c>
      <c r="N13" s="192">
        <f>'[1]Ingresos Brutos del Juego'!M13</f>
        <v>0</v>
      </c>
      <c r="O13" s="192">
        <f>'[1]Ingresos Brutos del Juego'!N13</f>
        <v>0</v>
      </c>
      <c r="P13" s="192">
        <f>'[1]Ingresos Brutos del Juego'!O13</f>
        <v>16524628517</v>
      </c>
      <c r="Q13" s="192">
        <f>'[1]Ingresos Brutos del Juego'!P13</f>
        <v>24231805.115862232</v>
      </c>
      <c r="R13" s="19"/>
      <c r="U13" s="58"/>
      <c r="V13" s="54"/>
    </row>
    <row r="14" spans="1:22" s="3" customFormat="1">
      <c r="A14" s="18"/>
      <c r="B14" s="162" t="s">
        <v>49</v>
      </c>
      <c r="C14" s="190" t="s">
        <v>64</v>
      </c>
      <c r="D14" s="190">
        <f>'[1]Ingresos Brutos del Juego'!C14</f>
        <v>920699092</v>
      </c>
      <c r="E14" s="190">
        <f>'[1]Ingresos Brutos del Juego'!D14</f>
        <v>834966659</v>
      </c>
      <c r="F14" s="190">
        <f>'[1]Ingresos Brutos del Juego'!E14</f>
        <v>948237129</v>
      </c>
      <c r="G14" s="190">
        <f>'[1]Ingresos Brutos del Juego'!F14</f>
        <v>974087753</v>
      </c>
      <c r="H14" s="190">
        <f>'[1]Ingresos Brutos del Juego'!G14</f>
        <v>1087824676</v>
      </c>
      <c r="I14" s="190">
        <f>'[1]Ingresos Brutos del Juego'!H14</f>
        <v>914511824</v>
      </c>
      <c r="J14" s="190">
        <f>'[1]Ingresos Brutos del Juego'!I14</f>
        <v>1003977755</v>
      </c>
      <c r="K14" s="190">
        <f>'[1]Ingresos Brutos del Juego'!J14</f>
        <v>1066009620</v>
      </c>
      <c r="L14" s="190">
        <f>'[1]Ingresos Brutos del Juego'!K14</f>
        <v>0</v>
      </c>
      <c r="M14" s="190">
        <f>'[1]Ingresos Brutos del Juego'!L14</f>
        <v>0</v>
      </c>
      <c r="N14" s="190">
        <f>'[1]Ingresos Brutos del Juego'!M14</f>
        <v>0</v>
      </c>
      <c r="O14" s="190">
        <f>'[1]Ingresos Brutos del Juego'!N14</f>
        <v>0</v>
      </c>
      <c r="P14" s="190">
        <f>'[1]Ingresos Brutos del Juego'!O14</f>
        <v>7750314508</v>
      </c>
      <c r="Q14" s="190">
        <f>'[1]Ingresos Brutos del Juego'!P14</f>
        <v>11361606.96037448</v>
      </c>
      <c r="R14" s="19"/>
      <c r="U14" s="58"/>
      <c r="V14" s="54"/>
    </row>
    <row r="15" spans="1:22" s="3" customFormat="1">
      <c r="A15" s="18"/>
      <c r="B15" s="161" t="s">
        <v>152</v>
      </c>
      <c r="C15" s="192" t="s">
        <v>153</v>
      </c>
      <c r="D15" s="192">
        <f>'[1]Ingresos Brutos del Juego'!C15</f>
        <v>359632035</v>
      </c>
      <c r="E15" s="192">
        <f>'[1]Ingresos Brutos del Juego'!D15</f>
        <v>301458843</v>
      </c>
      <c r="F15" s="192">
        <f>'[1]Ingresos Brutos del Juego'!E15</f>
        <v>425861846</v>
      </c>
      <c r="G15" s="192">
        <f>'[1]Ingresos Brutos del Juego'!F15</f>
        <v>417611148</v>
      </c>
      <c r="H15" s="192">
        <f>'[1]Ingresos Brutos del Juego'!G15</f>
        <v>428576510</v>
      </c>
      <c r="I15" s="192">
        <f>'[1]Ingresos Brutos del Juego'!H15</f>
        <v>414711221</v>
      </c>
      <c r="J15" s="192">
        <f>'[1]Ingresos Brutos del Juego'!I15</f>
        <v>432906661</v>
      </c>
      <c r="K15" s="192">
        <f>'[1]Ingresos Brutos del Juego'!J15</f>
        <v>430509238</v>
      </c>
      <c r="L15" s="192">
        <f>'[1]Ingresos Brutos del Juego'!K15</f>
        <v>0</v>
      </c>
      <c r="M15" s="192">
        <f>'[1]Ingresos Brutos del Juego'!L15</f>
        <v>0</v>
      </c>
      <c r="N15" s="192">
        <f>'[1]Ingresos Brutos del Juego'!M15</f>
        <v>0</v>
      </c>
      <c r="O15" s="192">
        <f>'[1]Ingresos Brutos del Juego'!N15</f>
        <v>0</v>
      </c>
      <c r="P15" s="192">
        <f>'[1]Ingresos Brutos del Juego'!O15</f>
        <v>3211267502</v>
      </c>
      <c r="Q15" s="192">
        <f>'[1]Ingresos Brutos del Juego'!P15</f>
        <v>4706530.38652224</v>
      </c>
      <c r="R15" s="19"/>
      <c r="U15" s="58"/>
      <c r="V15" s="54"/>
    </row>
    <row r="16" spans="1:22" s="3" customFormat="1">
      <c r="A16" s="18"/>
      <c r="B16" s="160" t="s">
        <v>18</v>
      </c>
      <c r="C16" s="194" t="s">
        <v>65</v>
      </c>
      <c r="D16" s="194">
        <f>'[1]Ingresos Brutos del Juego'!C16</f>
        <v>890907610</v>
      </c>
      <c r="E16" s="194">
        <f>'[1]Ingresos Brutos del Juego'!D16</f>
        <v>934626289</v>
      </c>
      <c r="F16" s="194">
        <f>'[1]Ingresos Brutos del Juego'!E16</f>
        <v>803617354</v>
      </c>
      <c r="G16" s="194">
        <f>'[1]Ingresos Brutos del Juego'!F16</f>
        <v>729593086</v>
      </c>
      <c r="H16" s="194">
        <f>'[1]Ingresos Brutos del Juego'!G16</f>
        <v>708945488</v>
      </c>
      <c r="I16" s="194">
        <f>'[1]Ingresos Brutos del Juego'!H16</f>
        <v>639235466</v>
      </c>
      <c r="J16" s="194">
        <f>'[1]Ingresos Brutos del Juego'!I16</f>
        <v>693143802</v>
      </c>
      <c r="K16" s="194">
        <f>'[1]Ingresos Brutos del Juego'!J16</f>
        <v>733296609</v>
      </c>
      <c r="L16" s="194">
        <f>'[1]Ingresos Brutos del Juego'!K16</f>
        <v>0</v>
      </c>
      <c r="M16" s="194">
        <f>'[1]Ingresos Brutos del Juego'!L16</f>
        <v>0</v>
      </c>
      <c r="N16" s="194">
        <f>'[1]Ingresos Brutos del Juego'!M16</f>
        <v>0</v>
      </c>
      <c r="O16" s="194">
        <f>'[1]Ingresos Brutos del Juego'!N16</f>
        <v>0</v>
      </c>
      <c r="P16" s="194">
        <f>'[1]Ingresos Brutos del Juego'!O16</f>
        <v>6133365704</v>
      </c>
      <c r="Q16" s="194">
        <f>'[1]Ingresos Brutos del Juego'!P16</f>
        <v>9022189.4757234007</v>
      </c>
      <c r="R16" s="19"/>
      <c r="U16" s="58"/>
      <c r="V16" s="54"/>
    </row>
    <row r="17" spans="1:22" s="3" customFormat="1">
      <c r="A17" s="18"/>
      <c r="B17" s="161" t="s">
        <v>76</v>
      </c>
      <c r="C17" s="195" t="s">
        <v>66</v>
      </c>
      <c r="D17" s="195">
        <f>'[1]Ingresos Brutos del Juego'!C17</f>
        <v>2943180647</v>
      </c>
      <c r="E17" s="195">
        <f>'[1]Ingresos Brutos del Juego'!D17</f>
        <v>2864222660</v>
      </c>
      <c r="F17" s="195">
        <f>'[1]Ingresos Brutos del Juego'!E17</f>
        <v>2796835403</v>
      </c>
      <c r="G17" s="195">
        <f>'[1]Ingresos Brutos del Juego'!F17</f>
        <v>3448953337</v>
      </c>
      <c r="H17" s="195">
        <f>'[1]Ingresos Brutos del Juego'!G17</f>
        <v>4092924730</v>
      </c>
      <c r="I17" s="195">
        <f>'[1]Ingresos Brutos del Juego'!H17</f>
        <v>4272451973</v>
      </c>
      <c r="J17" s="195">
        <f>'[1]Ingresos Brutos del Juego'!I17</f>
        <v>3259771435</v>
      </c>
      <c r="K17" s="195">
        <f>'[1]Ingresos Brutos del Juego'!J17</f>
        <v>3101652384</v>
      </c>
      <c r="L17" s="195">
        <f>'[1]Ingresos Brutos del Juego'!K17</f>
        <v>0</v>
      </c>
      <c r="M17" s="195">
        <f>'[1]Ingresos Brutos del Juego'!L17</f>
        <v>0</v>
      </c>
      <c r="N17" s="195">
        <f>'[1]Ingresos Brutos del Juego'!M17</f>
        <v>0</v>
      </c>
      <c r="O17" s="195">
        <f>'[1]Ingresos Brutos del Juego'!N17</f>
        <v>0</v>
      </c>
      <c r="P17" s="195">
        <f>'[1]Ingresos Brutos del Juego'!O17</f>
        <v>26779992569</v>
      </c>
      <c r="Q17" s="195">
        <f>'[1]Ingresos Brutos del Juego'!P17</f>
        <v>39250183.52504006</v>
      </c>
      <c r="R17" s="19"/>
      <c r="U17" s="58"/>
      <c r="V17" s="54"/>
    </row>
    <row r="18" spans="1:22" s="3" customFormat="1">
      <c r="A18" s="18"/>
      <c r="B18" s="160" t="s">
        <v>126</v>
      </c>
      <c r="C18" s="190" t="s">
        <v>67</v>
      </c>
      <c r="D18" s="190">
        <f>'[1]Ingresos Brutos del Juego'!C18</f>
        <v>6951236116</v>
      </c>
      <c r="E18" s="190">
        <f>'[1]Ingresos Brutos del Juego'!D18</f>
        <v>6694665376</v>
      </c>
      <c r="F18" s="190">
        <f>'[1]Ingresos Brutos del Juego'!E18</f>
        <v>6920983673</v>
      </c>
      <c r="G18" s="190">
        <f>'[1]Ingresos Brutos del Juego'!F18</f>
        <v>6848756070</v>
      </c>
      <c r="H18" s="190">
        <f>'[1]Ingresos Brutos del Juego'!G18</f>
        <v>7793058672</v>
      </c>
      <c r="I18" s="190">
        <f>'[1]Ingresos Brutos del Juego'!H18</f>
        <v>7434473962</v>
      </c>
      <c r="J18" s="190">
        <f>'[1]Ingresos Brutos del Juego'!I18</f>
        <v>8028277889</v>
      </c>
      <c r="K18" s="190">
        <f>'[1]Ingresos Brutos del Juego'!J18</f>
        <v>8161496559</v>
      </c>
      <c r="L18" s="190">
        <f>'[1]Ingresos Brutos del Juego'!K18</f>
        <v>0</v>
      </c>
      <c r="M18" s="190">
        <f>'[1]Ingresos Brutos del Juego'!L18</f>
        <v>0</v>
      </c>
      <c r="N18" s="190">
        <f>'[1]Ingresos Brutos del Juego'!M18</f>
        <v>0</v>
      </c>
      <c r="O18" s="190">
        <f>'[1]Ingresos Brutos del Juego'!N18</f>
        <v>0</v>
      </c>
      <c r="P18" s="190">
        <f>'[1]Ingresos Brutos del Juego'!O18</f>
        <v>58832948317</v>
      </c>
      <c r="Q18" s="190">
        <f>'[1]Ingresos Brutos del Juego'!P18</f>
        <v>86231199.351786256</v>
      </c>
      <c r="R18" s="19"/>
      <c r="U18" s="58"/>
      <c r="V18" s="54"/>
    </row>
    <row r="19" spans="1:22" s="3" customFormat="1">
      <c r="A19" s="18"/>
      <c r="B19" s="161" t="s">
        <v>2</v>
      </c>
      <c r="C19" s="195" t="s">
        <v>68</v>
      </c>
      <c r="D19" s="195">
        <f>'[1]Ingresos Brutos del Juego'!C19</f>
        <v>535228296</v>
      </c>
      <c r="E19" s="195">
        <f>'[1]Ingresos Brutos del Juego'!D19</f>
        <v>468081238</v>
      </c>
      <c r="F19" s="195">
        <f>'[1]Ingresos Brutos del Juego'!E19</f>
        <v>511583532</v>
      </c>
      <c r="G19" s="195">
        <f>'[1]Ingresos Brutos del Juego'!F19</f>
        <v>482549161</v>
      </c>
      <c r="H19" s="195">
        <f>'[1]Ingresos Brutos del Juego'!G19</f>
        <v>592096978</v>
      </c>
      <c r="I19" s="195">
        <f>'[1]Ingresos Brutos del Juego'!H19</f>
        <v>529596018</v>
      </c>
      <c r="J19" s="195">
        <f>'[1]Ingresos Brutos del Juego'!I19</f>
        <v>538711548</v>
      </c>
      <c r="K19" s="195">
        <f>'[1]Ingresos Brutos del Juego'!J19</f>
        <v>530790872</v>
      </c>
      <c r="L19" s="195">
        <f>'[1]Ingresos Brutos del Juego'!K19</f>
        <v>0</v>
      </c>
      <c r="M19" s="195">
        <f>'[1]Ingresos Brutos del Juego'!L19</f>
        <v>0</v>
      </c>
      <c r="N19" s="195">
        <f>'[1]Ingresos Brutos del Juego'!M19</f>
        <v>0</v>
      </c>
      <c r="O19" s="195">
        <f>'[1]Ingresos Brutos del Juego'!N19</f>
        <v>0</v>
      </c>
      <c r="P19" s="195">
        <f>'[1]Ingresos Brutos del Juego'!O19</f>
        <v>4188637643</v>
      </c>
      <c r="Q19" s="195">
        <f>'[1]Ingresos Brutos del Juego'!P19</f>
        <v>6142402.3006034875</v>
      </c>
      <c r="R19" s="19"/>
      <c r="U19" s="58"/>
      <c r="V19" s="54"/>
    </row>
    <row r="20" spans="1:22" s="3" customFormat="1">
      <c r="A20" s="18"/>
      <c r="B20" s="163" t="s">
        <v>3</v>
      </c>
      <c r="C20" s="190" t="s">
        <v>69</v>
      </c>
      <c r="D20" s="190">
        <f>'[1]Ingresos Brutos del Juego'!C20</f>
        <v>926968347</v>
      </c>
      <c r="E20" s="190">
        <f>'[1]Ingresos Brutos del Juego'!D20</f>
        <v>947082664</v>
      </c>
      <c r="F20" s="190">
        <f>'[1]Ingresos Brutos del Juego'!E20</f>
        <v>1038702119</v>
      </c>
      <c r="G20" s="190">
        <f>'[1]Ingresos Brutos del Juego'!F20</f>
        <v>946830563</v>
      </c>
      <c r="H20" s="190">
        <f>'[1]Ingresos Brutos del Juego'!G20</f>
        <v>1056974403</v>
      </c>
      <c r="I20" s="190">
        <f>'[1]Ingresos Brutos del Juego'!H20</f>
        <v>915428598</v>
      </c>
      <c r="J20" s="190">
        <f>'[1]Ingresos Brutos del Juego'!I20</f>
        <v>994661204</v>
      </c>
      <c r="K20" s="190">
        <f>'[1]Ingresos Brutos del Juego'!J20</f>
        <v>984334866</v>
      </c>
      <c r="L20" s="190">
        <f>'[1]Ingresos Brutos del Juego'!K20</f>
        <v>0</v>
      </c>
      <c r="M20" s="190">
        <f>'[1]Ingresos Brutos del Juego'!L20</f>
        <v>0</v>
      </c>
      <c r="N20" s="190">
        <f>'[1]Ingresos Brutos del Juego'!M20</f>
        <v>0</v>
      </c>
      <c r="O20" s="190">
        <f>'[1]Ingresos Brutos del Juego'!N20</f>
        <v>0</v>
      </c>
      <c r="P20" s="190">
        <f>'[1]Ingresos Brutos del Juego'!O20</f>
        <v>7810982764</v>
      </c>
      <c r="Q20" s="190">
        <f>'[1]Ingresos Brutos del Juego'!P20</f>
        <v>11465072.013725372</v>
      </c>
      <c r="R20" s="19"/>
      <c r="U20" s="58"/>
      <c r="V20" s="54"/>
    </row>
    <row r="21" spans="1:22" s="3" customFormat="1">
      <c r="A21" s="18"/>
      <c r="B21" s="164" t="s">
        <v>233</v>
      </c>
      <c r="C21" s="195" t="s">
        <v>234</v>
      </c>
      <c r="D21" s="195">
        <f>'[1]Ingresos Brutos del Juego'!C21</f>
        <v>0</v>
      </c>
      <c r="E21" s="195">
        <f>'[1]Ingresos Brutos del Juego'!D21</f>
        <v>0</v>
      </c>
      <c r="F21" s="195">
        <f>'[1]Ingresos Brutos del Juego'!E21</f>
        <v>0</v>
      </c>
      <c r="G21" s="195">
        <f>'[1]Ingresos Brutos del Juego'!F21</f>
        <v>0</v>
      </c>
      <c r="H21" s="195">
        <f>'[1]Ingresos Brutos del Juego'!G21</f>
        <v>0</v>
      </c>
      <c r="I21" s="195">
        <f>'[1]Ingresos Brutos del Juego'!H21</f>
        <v>0</v>
      </c>
      <c r="J21" s="195">
        <f>'[1]Ingresos Brutos del Juego'!I21</f>
        <v>51588591</v>
      </c>
      <c r="K21" s="195">
        <f>'[1]Ingresos Brutos del Juego'!J21</f>
        <v>663740008</v>
      </c>
      <c r="L21" s="195">
        <f>'[1]Ingresos Brutos del Juego'!K21</f>
        <v>0</v>
      </c>
      <c r="M21" s="195">
        <f>'[1]Ingresos Brutos del Juego'!L21</f>
        <v>0</v>
      </c>
      <c r="N21" s="195">
        <f>'[1]Ingresos Brutos del Juego'!M21</f>
        <v>0</v>
      </c>
      <c r="O21" s="195">
        <f>'[1]Ingresos Brutos del Juego'!N21</f>
        <v>0</v>
      </c>
      <c r="P21" s="195">
        <f>'[1]Ingresos Brutos del Juego'!O21</f>
        <v>715328599</v>
      </c>
      <c r="Q21" s="195">
        <f>'[1]Ingresos Brutos del Juego'!P21</f>
        <v>1005194.0608954532</v>
      </c>
      <c r="R21" s="19"/>
      <c r="U21" s="58"/>
      <c r="V21" s="54"/>
    </row>
    <row r="22" spans="1:22" s="3" customFormat="1">
      <c r="A22" s="18"/>
      <c r="B22" s="163" t="s">
        <v>127</v>
      </c>
      <c r="C22" s="190" t="s">
        <v>70</v>
      </c>
      <c r="D22" s="190">
        <f>'[1]Ingresos Brutos del Juego'!C22</f>
        <v>3265112234</v>
      </c>
      <c r="E22" s="190">
        <f>'[1]Ingresos Brutos del Juego'!D22</f>
        <v>3015875901</v>
      </c>
      <c r="F22" s="190">
        <f>'[1]Ingresos Brutos del Juego'!E22</f>
        <v>3349819806</v>
      </c>
      <c r="G22" s="190">
        <f>'[1]Ingresos Brutos del Juego'!F22</f>
        <v>3433574504</v>
      </c>
      <c r="H22" s="190">
        <f>'[1]Ingresos Brutos del Juego'!G22</f>
        <v>3486056920</v>
      </c>
      <c r="I22" s="190">
        <f>'[1]Ingresos Brutos del Juego'!H22</f>
        <v>3190670042</v>
      </c>
      <c r="J22" s="190">
        <f>'[1]Ingresos Brutos del Juego'!I22</f>
        <v>3396634460</v>
      </c>
      <c r="K22" s="190">
        <f>'[1]Ingresos Brutos del Juego'!J22</f>
        <v>3313715577</v>
      </c>
      <c r="L22" s="190">
        <f>'[1]Ingresos Brutos del Juego'!K22</f>
        <v>0</v>
      </c>
      <c r="M22" s="190">
        <f>'[1]Ingresos Brutos del Juego'!L22</f>
        <v>0</v>
      </c>
      <c r="N22" s="190">
        <f>'[1]Ingresos Brutos del Juego'!M22</f>
        <v>0</v>
      </c>
      <c r="O22" s="190">
        <f>'[1]Ingresos Brutos del Juego'!N22</f>
        <v>0</v>
      </c>
      <c r="P22" s="190">
        <f>'[1]Ingresos Brutos del Juego'!O22</f>
        <v>26451459444</v>
      </c>
      <c r="Q22" s="190">
        <f>'[1]Ingresos Brutos del Juego'!P22</f>
        <v>38819219.787970103</v>
      </c>
      <c r="R22" s="19"/>
      <c r="U22" s="58"/>
      <c r="V22" s="54"/>
    </row>
    <row r="23" spans="1:22" s="3" customFormat="1">
      <c r="A23" s="18"/>
      <c r="B23" s="164" t="s">
        <v>7</v>
      </c>
      <c r="C23" s="195" t="s">
        <v>71</v>
      </c>
      <c r="D23" s="195">
        <f>'[1]Ingresos Brutos del Juego'!C23</f>
        <v>449462626</v>
      </c>
      <c r="E23" s="195">
        <f>'[1]Ingresos Brutos del Juego'!D23</f>
        <v>397026676</v>
      </c>
      <c r="F23" s="195">
        <f>'[1]Ingresos Brutos del Juego'!E23</f>
        <v>425207239</v>
      </c>
      <c r="G23" s="195">
        <f>'[1]Ingresos Brutos del Juego'!F23</f>
        <v>454514906</v>
      </c>
      <c r="H23" s="195">
        <f>'[1]Ingresos Brutos del Juego'!G23</f>
        <v>396720656</v>
      </c>
      <c r="I23" s="195">
        <f>'[1]Ingresos Brutos del Juego'!H23</f>
        <v>374664543</v>
      </c>
      <c r="J23" s="195">
        <f>'[1]Ingresos Brutos del Juego'!I23</f>
        <v>467683705</v>
      </c>
      <c r="K23" s="195">
        <f>'[1]Ingresos Brutos del Juego'!J23</f>
        <v>405304673</v>
      </c>
      <c r="L23" s="195">
        <f>'[1]Ingresos Brutos del Juego'!K23</f>
        <v>0</v>
      </c>
      <c r="M23" s="195">
        <f>'[1]Ingresos Brutos del Juego'!L23</f>
        <v>0</v>
      </c>
      <c r="N23" s="195">
        <f>'[1]Ingresos Brutos del Juego'!M23</f>
        <v>0</v>
      </c>
      <c r="O23" s="195">
        <f>'[1]Ingresos Brutos del Juego'!N23</f>
        <v>0</v>
      </c>
      <c r="P23" s="195">
        <f>'[1]Ingresos Brutos del Juego'!O23</f>
        <v>3370585024</v>
      </c>
      <c r="Q23" s="195">
        <f>'[1]Ingresos Brutos del Juego'!P23</f>
        <v>4950642.7941708211</v>
      </c>
      <c r="R23" s="19"/>
      <c r="U23" s="58"/>
      <c r="V23" s="54"/>
    </row>
    <row r="24" spans="1:22" s="3" customFormat="1">
      <c r="A24" s="18"/>
      <c r="B24" s="163" t="s">
        <v>8</v>
      </c>
      <c r="C24" s="190" t="s">
        <v>72</v>
      </c>
      <c r="D24" s="190">
        <f>'[1]Ingresos Brutos del Juego'!C24</f>
        <v>1645744239</v>
      </c>
      <c r="E24" s="190">
        <f>'[1]Ingresos Brutos del Juego'!D24</f>
        <v>1655928467</v>
      </c>
      <c r="F24" s="190">
        <f>'[1]Ingresos Brutos del Juego'!E24</f>
        <v>2149242933</v>
      </c>
      <c r="G24" s="190">
        <f>'[1]Ingresos Brutos del Juego'!F24</f>
        <v>2015744364</v>
      </c>
      <c r="H24" s="190">
        <f>'[1]Ingresos Brutos del Juego'!G24</f>
        <v>2030706934</v>
      </c>
      <c r="I24" s="190">
        <f>'[1]Ingresos Brutos del Juego'!H24</f>
        <v>1938278095</v>
      </c>
      <c r="J24" s="190">
        <f>'[1]Ingresos Brutos del Juego'!I24</f>
        <v>1895544927</v>
      </c>
      <c r="K24" s="190">
        <f>'[1]Ingresos Brutos del Juego'!J24</f>
        <v>1962501518</v>
      </c>
      <c r="L24" s="190">
        <f>'[1]Ingresos Brutos del Juego'!K24</f>
        <v>0</v>
      </c>
      <c r="M24" s="190">
        <f>'[1]Ingresos Brutos del Juego'!L24</f>
        <v>0</v>
      </c>
      <c r="N24" s="190">
        <f>'[1]Ingresos Brutos del Juego'!M24</f>
        <v>0</v>
      </c>
      <c r="O24" s="190">
        <f>'[1]Ingresos Brutos del Juego'!N24</f>
        <v>0</v>
      </c>
      <c r="P24" s="190">
        <f>'[1]Ingresos Brutos del Juego'!O24</f>
        <v>15293691477</v>
      </c>
      <c r="Q24" s="190">
        <f>'[1]Ingresos Brutos del Juego'!P24</f>
        <v>22439683.762175601</v>
      </c>
      <c r="R24" s="19"/>
      <c r="U24" s="58"/>
      <c r="V24" s="54"/>
    </row>
    <row r="25" spans="1:22" s="3" customFormat="1">
      <c r="A25" s="18"/>
      <c r="B25" s="165" t="s">
        <v>9</v>
      </c>
      <c r="C25" s="195" t="s">
        <v>73</v>
      </c>
      <c r="D25" s="195">
        <f>'[1]Ingresos Brutos del Juego'!C25</f>
        <v>1185141071</v>
      </c>
      <c r="E25" s="195">
        <f>'[1]Ingresos Brutos del Juego'!D25</f>
        <v>1134710019</v>
      </c>
      <c r="F25" s="195">
        <f>'[1]Ingresos Brutos del Juego'!E25</f>
        <v>1231533374</v>
      </c>
      <c r="G25" s="195">
        <f>'[1]Ingresos Brutos del Juego'!F25</f>
        <v>1146945497</v>
      </c>
      <c r="H25" s="195">
        <f>'[1]Ingresos Brutos del Juego'!G25</f>
        <v>1250131206</v>
      </c>
      <c r="I25" s="195">
        <f>'[1]Ingresos Brutos del Juego'!H25</f>
        <v>1049617396</v>
      </c>
      <c r="J25" s="195">
        <f>'[1]Ingresos Brutos del Juego'!I25</f>
        <v>1163343738</v>
      </c>
      <c r="K25" s="195">
        <f>'[1]Ingresos Brutos del Juego'!J25</f>
        <v>1169498568</v>
      </c>
      <c r="L25" s="195">
        <f>'[1]Ingresos Brutos del Juego'!K25</f>
        <v>0</v>
      </c>
      <c r="M25" s="195">
        <f>'[1]Ingresos Brutos del Juego'!L25</f>
        <v>0</v>
      </c>
      <c r="N25" s="195">
        <f>'[1]Ingresos Brutos del Juego'!M25</f>
        <v>0</v>
      </c>
      <c r="O25" s="195">
        <f>'[1]Ingresos Brutos del Juego'!N25</f>
        <v>0</v>
      </c>
      <c r="P25" s="195">
        <f>'[1]Ingresos Brutos del Juego'!O25</f>
        <v>9330920869</v>
      </c>
      <c r="Q25" s="195">
        <f>'[1]Ingresos Brutos del Juego'!P25</f>
        <v>13699164.725256361</v>
      </c>
      <c r="R25" s="19"/>
      <c r="U25" s="58"/>
      <c r="V25" s="54"/>
    </row>
    <row r="26" spans="1:22" s="3" customFormat="1">
      <c r="A26" s="18"/>
      <c r="B26" s="163" t="s">
        <v>128</v>
      </c>
      <c r="C26" s="190" t="s">
        <v>74</v>
      </c>
      <c r="D26" s="190">
        <f>'[1]Ingresos Brutos del Juego'!C26</f>
        <v>813385828</v>
      </c>
      <c r="E26" s="190">
        <f>'[1]Ingresos Brutos del Juego'!D26</f>
        <v>794015220</v>
      </c>
      <c r="F26" s="190">
        <f>'[1]Ingresos Brutos del Juego'!E26</f>
        <v>857894590</v>
      </c>
      <c r="G26" s="190">
        <f>'[1]Ingresos Brutos del Juego'!F26</f>
        <v>840406690</v>
      </c>
      <c r="H26" s="190">
        <f>'[1]Ingresos Brutos del Juego'!G26</f>
        <v>788527003</v>
      </c>
      <c r="I26" s="190">
        <f>'[1]Ingresos Brutos del Juego'!H26</f>
        <v>943291420</v>
      </c>
      <c r="J26" s="190">
        <f>'[1]Ingresos Brutos del Juego'!I26</f>
        <v>953388952</v>
      </c>
      <c r="K26" s="190">
        <f>'[1]Ingresos Brutos del Juego'!J26</f>
        <v>914031211</v>
      </c>
      <c r="L26" s="190">
        <f>'[1]Ingresos Brutos del Juego'!K26</f>
        <v>0</v>
      </c>
      <c r="M26" s="190">
        <f>'[1]Ingresos Brutos del Juego'!L26</f>
        <v>0</v>
      </c>
      <c r="N26" s="190">
        <f>'[1]Ingresos Brutos del Juego'!M26</f>
        <v>0</v>
      </c>
      <c r="O26" s="190">
        <f>'[1]Ingresos Brutos del Juego'!N26</f>
        <v>0</v>
      </c>
      <c r="P26" s="190">
        <f>'[1]Ingresos Brutos del Juego'!O26</f>
        <v>6904940914</v>
      </c>
      <c r="Q26" s="190">
        <f>'[1]Ingresos Brutos del Juego'!P26</f>
        <v>10127471.969018281</v>
      </c>
      <c r="R26" s="19"/>
      <c r="U26" s="58"/>
      <c r="V26" s="54"/>
    </row>
    <row r="27" spans="1:22" s="3" customFormat="1">
      <c r="A27" s="18"/>
      <c r="B27" s="165" t="s">
        <v>90</v>
      </c>
      <c r="C27" s="195" t="s">
        <v>91</v>
      </c>
      <c r="D27" s="195">
        <f>'[1]Ingresos Brutos del Juego'!C27</f>
        <v>374232535</v>
      </c>
      <c r="E27" s="195">
        <f>'[1]Ingresos Brutos del Juego'!D27</f>
        <v>415544213</v>
      </c>
      <c r="F27" s="195">
        <f>'[1]Ingresos Brutos del Juego'!E27</f>
        <v>355949726</v>
      </c>
      <c r="G27" s="195">
        <f>'[1]Ingresos Brutos del Juego'!F27</f>
        <v>330550616</v>
      </c>
      <c r="H27" s="195">
        <f>'[1]Ingresos Brutos del Juego'!G27</f>
        <v>395118258</v>
      </c>
      <c r="I27" s="195">
        <f>'[1]Ingresos Brutos del Juego'!H27</f>
        <v>348787931</v>
      </c>
      <c r="J27" s="195">
        <f>'[1]Ingresos Brutos del Juego'!I27</f>
        <v>400732216</v>
      </c>
      <c r="K27" s="195">
        <f>'[1]Ingresos Brutos del Juego'!J27</f>
        <v>387728875</v>
      </c>
      <c r="L27" s="195">
        <f>'[1]Ingresos Brutos del Juego'!K27</f>
        <v>0</v>
      </c>
      <c r="M27" s="195">
        <f>'[1]Ingresos Brutos del Juego'!L27</f>
        <v>0</v>
      </c>
      <c r="N27" s="195">
        <f>'[1]Ingresos Brutos del Juego'!M27</f>
        <v>0</v>
      </c>
      <c r="O27" s="195">
        <f>'[1]Ingresos Brutos del Juego'!N27</f>
        <v>0</v>
      </c>
      <c r="P27" s="195">
        <f>'[1]Ingresos Brutos del Juego'!O27</f>
        <v>3008644370</v>
      </c>
      <c r="Q27" s="195">
        <f>'[1]Ingresos Brutos del Juego'!P27</f>
        <v>4416372.1285423487</v>
      </c>
      <c r="R27" s="19"/>
      <c r="U27" s="58"/>
      <c r="V27" s="54"/>
    </row>
    <row r="28" spans="1:22" s="3" customFormat="1">
      <c r="A28" s="18"/>
      <c r="B28" s="163" t="s">
        <v>88</v>
      </c>
      <c r="C28" s="190" t="s">
        <v>89</v>
      </c>
      <c r="D28" s="190">
        <f>'[1]Ingresos Brutos del Juego'!C28</f>
        <v>492410716</v>
      </c>
      <c r="E28" s="190">
        <f>'[1]Ingresos Brutos del Juego'!D28</f>
        <v>411265487</v>
      </c>
      <c r="F28" s="190">
        <f>'[1]Ingresos Brutos del Juego'!E28</f>
        <v>463012572</v>
      </c>
      <c r="G28" s="190">
        <f>'[1]Ingresos Brutos del Juego'!F28</f>
        <v>548327895</v>
      </c>
      <c r="H28" s="190">
        <f>'[1]Ingresos Brutos del Juego'!G28</f>
        <v>381231859</v>
      </c>
      <c r="I28" s="190">
        <f>'[1]Ingresos Brutos del Juego'!H28</f>
        <v>489726922</v>
      </c>
      <c r="J28" s="190">
        <f>'[1]Ingresos Brutos del Juego'!I28</f>
        <v>498241698</v>
      </c>
      <c r="K28" s="190">
        <f>'[1]Ingresos Brutos del Juego'!J28</f>
        <v>445757610</v>
      </c>
      <c r="L28" s="190">
        <f>'[1]Ingresos Brutos del Juego'!K28</f>
        <v>0</v>
      </c>
      <c r="M28" s="190">
        <f>'[1]Ingresos Brutos del Juego'!L28</f>
        <v>0</v>
      </c>
      <c r="N28" s="190">
        <f>'[1]Ingresos Brutos del Juego'!M28</f>
        <v>0</v>
      </c>
      <c r="O28" s="190">
        <f>'[1]Ingresos Brutos del Juego'!N28</f>
        <v>0</v>
      </c>
      <c r="P28" s="190">
        <f>'[1]Ingresos Brutos del Juego'!O28</f>
        <v>3729974759</v>
      </c>
      <c r="Q28" s="190">
        <f>'[1]Ingresos Brutos del Juego'!P28</f>
        <v>5477974.2602467546</v>
      </c>
      <c r="R28" s="19"/>
      <c r="U28" s="58"/>
      <c r="V28" s="54"/>
    </row>
    <row r="29" spans="1:22" s="3" customFormat="1">
      <c r="A29" s="18"/>
      <c r="B29" s="165" t="s">
        <v>10</v>
      </c>
      <c r="C29" s="195" t="s">
        <v>75</v>
      </c>
      <c r="D29" s="195">
        <f>'[1]Ingresos Brutos del Juego'!C29</f>
        <v>1624431970</v>
      </c>
      <c r="E29" s="195">
        <f>'[1]Ingresos Brutos del Juego'!D29</f>
        <v>1456927360</v>
      </c>
      <c r="F29" s="195">
        <f>'[1]Ingresos Brutos del Juego'!E29</f>
        <v>1681324945</v>
      </c>
      <c r="G29" s="195">
        <f>'[1]Ingresos Brutos del Juego'!F29</f>
        <v>1729218562</v>
      </c>
      <c r="H29" s="195">
        <f>'[1]Ingresos Brutos del Juego'!G29</f>
        <v>1707329058</v>
      </c>
      <c r="I29" s="195">
        <f>'[1]Ingresos Brutos del Juego'!H29</f>
        <v>1643959003</v>
      </c>
      <c r="J29" s="195">
        <f>'[1]Ingresos Brutos del Juego'!I29</f>
        <v>1708746095</v>
      </c>
      <c r="K29" s="195">
        <f>'[1]Ingresos Brutos del Juego'!J29</f>
        <v>1723431284</v>
      </c>
      <c r="L29" s="195">
        <f>'[1]Ingresos Brutos del Juego'!K29</f>
        <v>0</v>
      </c>
      <c r="M29" s="195">
        <f>'[1]Ingresos Brutos del Juego'!L29</f>
        <v>0</v>
      </c>
      <c r="N29" s="195">
        <f>'[1]Ingresos Brutos del Juego'!M29</f>
        <v>0</v>
      </c>
      <c r="O29" s="195">
        <f>'[1]Ingresos Brutos del Juego'!N29</f>
        <v>0</v>
      </c>
      <c r="P29" s="195">
        <f>'[1]Ingresos Brutos del Juego'!O29</f>
        <v>13275368277</v>
      </c>
      <c r="Q29" s="195">
        <f>'[1]Ingresos Brutos del Juego'!P29</f>
        <v>19475236.685550675</v>
      </c>
      <c r="R29" s="19"/>
      <c r="U29" s="58"/>
      <c r="V29" s="54"/>
    </row>
    <row r="30" spans="1:22" ht="14">
      <c r="A30" s="18"/>
      <c r="B30" s="320" t="s">
        <v>147</v>
      </c>
      <c r="C30" s="321"/>
      <c r="D30" s="321"/>
      <c r="E30" s="321"/>
      <c r="F30" s="321"/>
      <c r="G30" s="321"/>
      <c r="H30" s="321"/>
      <c r="I30" s="321"/>
      <c r="J30" s="321"/>
      <c r="K30" s="321"/>
      <c r="L30" s="321"/>
      <c r="M30" s="321"/>
      <c r="N30" s="321"/>
      <c r="O30" s="321"/>
      <c r="P30" s="321"/>
      <c r="Q30" s="322"/>
      <c r="R30" s="20"/>
    </row>
    <row r="31" spans="1:22">
      <c r="A31" s="18"/>
      <c r="B31" s="168" t="str">
        <f t="shared" ref="B31:B37" si="0">C31</f>
        <v>Arica</v>
      </c>
      <c r="C31" s="190" t="s">
        <v>130</v>
      </c>
      <c r="D31" s="190">
        <f>'[2]Ingresos Brutos del Juego'!D10</f>
        <v>398810885</v>
      </c>
      <c r="E31" s="190">
        <f>'[2]Ingresos Brutos del Juego'!E10</f>
        <v>391733215</v>
      </c>
      <c r="F31" s="190">
        <f>'[2]Ingresos Brutos del Juego'!F10</f>
        <v>371170130</v>
      </c>
      <c r="G31" s="190">
        <f>'[2]Ingresos Brutos del Juego'!G10</f>
        <v>378111510</v>
      </c>
      <c r="H31" s="190">
        <f>'[2]Ingresos Brutos del Juego'!H10</f>
        <v>418373284</v>
      </c>
      <c r="I31" s="190">
        <f>'[2]Ingresos Brutos del Juego'!I10</f>
        <v>356284695</v>
      </c>
      <c r="J31" s="190">
        <f>'[2]Ingresos Brutos del Juego'!J10</f>
        <v>365368380</v>
      </c>
      <c r="K31" s="190">
        <f>'[2]Ingresos Brutos del Juego'!K10</f>
        <v>347541315</v>
      </c>
      <c r="L31" s="190">
        <f>'[2]Ingresos Brutos del Juego'!L10</f>
        <v>0</v>
      </c>
      <c r="M31" s="190">
        <f>'[2]Ingresos Brutos del Juego'!M10</f>
        <v>0</v>
      </c>
      <c r="N31" s="190">
        <f>'[2]Ingresos Brutos del Juego'!N10</f>
        <v>0</v>
      </c>
      <c r="O31" s="190">
        <f>'[2]Ingresos Brutos del Juego'!O10</f>
        <v>0</v>
      </c>
      <c r="P31" s="190">
        <f>'[2]Ingresos Brutos del Juego'!P10</f>
        <v>3027393414</v>
      </c>
      <c r="Q31" s="190">
        <f>'[2]Ingresos Brutos del Juego'!Q10</f>
        <v>4447029.516387715</v>
      </c>
      <c r="R31" s="20"/>
      <c r="U31" s="58"/>
      <c r="V31" s="54"/>
    </row>
    <row r="32" spans="1:22" s="3" customFormat="1">
      <c r="A32" s="18"/>
      <c r="B32" s="169" t="str">
        <f t="shared" si="0"/>
        <v>Iquique</v>
      </c>
      <c r="C32" s="192" t="s">
        <v>132</v>
      </c>
      <c r="D32" s="192">
        <f>'[2]Ingresos Brutos del Juego'!D11</f>
        <v>1763469047</v>
      </c>
      <c r="E32" s="192">
        <f>'[2]Ingresos Brutos del Juego'!E11</f>
        <v>1489102655</v>
      </c>
      <c r="F32" s="192">
        <f>'[2]Ingresos Brutos del Juego'!F11</f>
        <v>1699981591.5</v>
      </c>
      <c r="G32" s="192">
        <f>'[2]Ingresos Brutos del Juego'!G11</f>
        <v>1577129214.3599999</v>
      </c>
      <c r="H32" s="192">
        <f>'[2]Ingresos Brutos del Juego'!H11</f>
        <v>1750202202.76</v>
      </c>
      <c r="I32" s="192">
        <f>'[2]Ingresos Brutos del Juego'!I11</f>
        <v>1547681292.95</v>
      </c>
      <c r="J32" s="192">
        <f>'[2]Ingresos Brutos del Juego'!J11</f>
        <v>1807339498.99</v>
      </c>
      <c r="K32" s="192">
        <f>'[2]Ingresos Brutos del Juego'!K11</f>
        <v>1769741063.47</v>
      </c>
      <c r="L32" s="192">
        <f>'[2]Ingresos Brutos del Juego'!L11</f>
        <v>0</v>
      </c>
      <c r="M32" s="192">
        <f>'[2]Ingresos Brutos del Juego'!M11</f>
        <v>0</v>
      </c>
      <c r="N32" s="192">
        <f>'[2]Ingresos Brutos del Juego'!N11</f>
        <v>0</v>
      </c>
      <c r="O32" s="192">
        <f>'[2]Ingresos Brutos del Juego'!O11</f>
        <v>0</v>
      </c>
      <c r="P32" s="192">
        <f>'[2]Ingresos Brutos del Juego'!P11</f>
        <v>13404646566.029999</v>
      </c>
      <c r="Q32" s="193">
        <f>'[2]Ingresos Brutos del Juego'!Q11</f>
        <v>19661179.911616255</v>
      </c>
      <c r="R32" s="19"/>
      <c r="U32" s="58"/>
      <c r="V32" s="54"/>
    </row>
    <row r="33" spans="1:22" s="3" customFormat="1">
      <c r="A33" s="18"/>
      <c r="B33" s="170" t="str">
        <f t="shared" si="0"/>
        <v>Coquimbo</v>
      </c>
      <c r="C33" s="190" t="s">
        <v>134</v>
      </c>
      <c r="D33" s="190">
        <f>'[2]Ingresos Brutos del Juego'!D12</f>
        <v>2914027694</v>
      </c>
      <c r="E33" s="190">
        <f>'[2]Ingresos Brutos del Juego'!E12</f>
        <v>3150452867</v>
      </c>
      <c r="F33" s="190">
        <f>'[2]Ingresos Brutos del Juego'!F12</f>
        <v>2371166736</v>
      </c>
      <c r="G33" s="190">
        <f>'[2]Ingresos Brutos del Juego'!G12</f>
        <v>2353997136</v>
      </c>
      <c r="H33" s="190">
        <f>'[2]Ingresos Brutos del Juego'!H12</f>
        <v>2539139465</v>
      </c>
      <c r="I33" s="190">
        <f>'[2]Ingresos Brutos del Juego'!I12</f>
        <v>2164847787</v>
      </c>
      <c r="J33" s="190">
        <f>'[2]Ingresos Brutos del Juego'!J12</f>
        <v>2629857960</v>
      </c>
      <c r="K33" s="190">
        <f>'[2]Ingresos Brutos del Juego'!K12</f>
        <v>2255137953</v>
      </c>
      <c r="L33" s="190">
        <f>'[2]Ingresos Brutos del Juego'!L12</f>
        <v>0</v>
      </c>
      <c r="M33" s="190">
        <f>'[2]Ingresos Brutos del Juego'!M12</f>
        <v>0</v>
      </c>
      <c r="N33" s="190">
        <f>'[2]Ingresos Brutos del Juego'!N12</f>
        <v>0</v>
      </c>
      <c r="O33" s="190">
        <f>'[2]Ingresos Brutos del Juego'!O12</f>
        <v>0</v>
      </c>
      <c r="P33" s="190">
        <f>'[2]Ingresos Brutos del Juego'!P12</f>
        <v>20378627598</v>
      </c>
      <c r="Q33" s="191">
        <f>'[2]Ingresos Brutos del Juego'!Q12</f>
        <v>29971613.419141635</v>
      </c>
      <c r="R33" s="19"/>
      <c r="U33" s="58"/>
      <c r="V33" s="54"/>
    </row>
    <row r="34" spans="1:22" s="3" customFormat="1">
      <c r="A34" s="18"/>
      <c r="B34" s="169" t="str">
        <f t="shared" si="0"/>
        <v>Viña del Mar</v>
      </c>
      <c r="C34" s="192" t="s">
        <v>136</v>
      </c>
      <c r="D34" s="192">
        <f>'[2]Ingresos Brutos del Juego'!D13</f>
        <v>5640913333.1100006</v>
      </c>
      <c r="E34" s="192">
        <f>'[2]Ingresos Brutos del Juego'!E13</f>
        <v>5767121724.6700001</v>
      </c>
      <c r="F34" s="192">
        <f>'[2]Ingresos Brutos del Juego'!F13</f>
        <v>5214539931.5500002</v>
      </c>
      <c r="G34" s="192">
        <f>'[2]Ingresos Brutos del Juego'!G13</f>
        <v>4532912573.6999998</v>
      </c>
      <c r="H34" s="192">
        <f>'[2]Ingresos Brutos del Juego'!H13</f>
        <v>4185627812.2499995</v>
      </c>
      <c r="I34" s="192">
        <f>'[2]Ingresos Brutos del Juego'!I13</f>
        <v>3915020358.1000004</v>
      </c>
      <c r="J34" s="192">
        <f>'[2]Ingresos Brutos del Juego'!J13</f>
        <v>4461494678.999999</v>
      </c>
      <c r="K34" s="192">
        <f>'[2]Ingresos Brutos del Juego'!K13</f>
        <v>4910348754.2900009</v>
      </c>
      <c r="L34" s="192">
        <f>'[2]Ingresos Brutos del Juego'!L13</f>
        <v>0</v>
      </c>
      <c r="M34" s="192">
        <f>'[2]Ingresos Brutos del Juego'!M13</f>
        <v>0</v>
      </c>
      <c r="N34" s="192">
        <f>'[2]Ingresos Brutos del Juego'!N13</f>
        <v>0</v>
      </c>
      <c r="O34" s="192">
        <f>'[2]Ingresos Brutos del Juego'!O13</f>
        <v>0</v>
      </c>
      <c r="P34" s="192">
        <f>'[2]Ingresos Brutos del Juego'!P13</f>
        <v>38627979166.670006</v>
      </c>
      <c r="Q34" s="193">
        <f>'[2]Ingresos Brutos del Juego'!Q13</f>
        <v>56806630.939954385</v>
      </c>
      <c r="R34" s="19"/>
      <c r="U34" s="58"/>
      <c r="V34" s="54"/>
    </row>
    <row r="35" spans="1:22" s="3" customFormat="1">
      <c r="A35" s="18"/>
      <c r="B35" s="168" t="str">
        <f t="shared" si="0"/>
        <v>Pucón</v>
      </c>
      <c r="C35" s="194" t="s">
        <v>138</v>
      </c>
      <c r="D35" s="194">
        <f>'[2]Ingresos Brutos del Juego'!D14</f>
        <v>1933089160</v>
      </c>
      <c r="E35" s="194">
        <f>'[2]Ingresos Brutos del Juego'!E14</f>
        <v>2560289019</v>
      </c>
      <c r="F35" s="194">
        <f>'[2]Ingresos Brutos del Juego'!F14</f>
        <v>939181641</v>
      </c>
      <c r="G35" s="194">
        <f>'[2]Ingresos Brutos del Juego'!G14</f>
        <v>836763537</v>
      </c>
      <c r="H35" s="194">
        <f>'[2]Ingresos Brutos del Juego'!H14</f>
        <v>849448437</v>
      </c>
      <c r="I35" s="194">
        <f>'[2]Ingresos Brutos del Juego'!I14</f>
        <v>608527731</v>
      </c>
      <c r="J35" s="194">
        <f>'[2]Ingresos Brutos del Juego'!J14</f>
        <v>1168678673</v>
      </c>
      <c r="K35" s="194">
        <f>'[2]Ingresos Brutos del Juego'!K14</f>
        <v>732961441</v>
      </c>
      <c r="L35" s="194">
        <f>'[2]Ingresos Brutos del Juego'!L14</f>
        <v>0</v>
      </c>
      <c r="M35" s="194">
        <f>'[2]Ingresos Brutos del Juego'!M14</f>
        <v>0</v>
      </c>
      <c r="N35" s="194">
        <f>'[2]Ingresos Brutos del Juego'!N14</f>
        <v>0</v>
      </c>
      <c r="O35" s="194">
        <f>'[2]Ingresos Brutos del Juego'!O14</f>
        <v>0</v>
      </c>
      <c r="P35" s="194">
        <f>'[2]Ingresos Brutos del Juego'!P14</f>
        <v>9628939639</v>
      </c>
      <c r="Q35" s="191">
        <f>'[2]Ingresos Brutos del Juego'!Q14</f>
        <v>14253452.137360726</v>
      </c>
      <c r="R35" s="19"/>
      <c r="U35" s="58"/>
      <c r="V35" s="54"/>
    </row>
    <row r="36" spans="1:22" s="3" customFormat="1">
      <c r="A36" s="18"/>
      <c r="B36" s="169" t="str">
        <f t="shared" si="0"/>
        <v>Puerto Varas</v>
      </c>
      <c r="C36" s="195" t="s">
        <v>140</v>
      </c>
      <c r="D36" s="195">
        <f>'[2]Ingresos Brutos del Juego'!D15</f>
        <v>1401659625.5699999</v>
      </c>
      <c r="E36" s="195">
        <f>'[2]Ingresos Brutos del Juego'!E15</f>
        <v>1435796880.5899999</v>
      </c>
      <c r="F36" s="195">
        <f>'[2]Ingresos Brutos del Juego'!F15</f>
        <v>1459286976.3900001</v>
      </c>
      <c r="G36" s="195">
        <f>'[2]Ingresos Brutos del Juego'!G15</f>
        <v>1370614987.52</v>
      </c>
      <c r="H36" s="195">
        <f>'[2]Ingresos Brutos del Juego'!H15</f>
        <v>1320579670.9499998</v>
      </c>
      <c r="I36" s="195">
        <f>'[2]Ingresos Brutos del Juego'!I15</f>
        <v>1299354608.5500002</v>
      </c>
      <c r="J36" s="195">
        <f>'[2]Ingresos Brutos del Juego'!J15</f>
        <v>1456638072.3400004</v>
      </c>
      <c r="K36" s="195">
        <f>'[2]Ingresos Brutos del Juego'!K15</f>
        <v>1332859703.7099998</v>
      </c>
      <c r="L36" s="195">
        <f>'[2]Ingresos Brutos del Juego'!L15</f>
        <v>0</v>
      </c>
      <c r="M36" s="195">
        <f>'[2]Ingresos Brutos del Juego'!M15</f>
        <v>0</v>
      </c>
      <c r="N36" s="195">
        <f>'[2]Ingresos Brutos del Juego'!N15</f>
        <v>0</v>
      </c>
      <c r="O36" s="195">
        <f>'[2]Ingresos Brutos del Juego'!O15</f>
        <v>0</v>
      </c>
      <c r="P36" s="195">
        <f>'[2]Ingresos Brutos del Juego'!P15</f>
        <v>11076790525.619999</v>
      </c>
      <c r="Q36" s="193">
        <f>'[2]Ingresos Brutos del Juego'!Q15</f>
        <v>16272849.591346014</v>
      </c>
      <c r="R36" s="19"/>
      <c r="U36" s="58"/>
      <c r="V36" s="54"/>
    </row>
    <row r="37" spans="1:22" s="3" customFormat="1">
      <c r="A37" s="18"/>
      <c r="B37" s="168" t="str">
        <f t="shared" si="0"/>
        <v>Puerto Natales</v>
      </c>
      <c r="C37" s="190" t="s">
        <v>142</v>
      </c>
      <c r="D37" s="190">
        <f>'[2]Ingresos Brutos del Juego'!D16</f>
        <v>159575489</v>
      </c>
      <c r="E37" s="190">
        <f>'[2]Ingresos Brutos del Juego'!E16</f>
        <v>161183317</v>
      </c>
      <c r="F37" s="190">
        <f>'[2]Ingresos Brutos del Juego'!F16</f>
        <v>200716953</v>
      </c>
      <c r="G37" s="190">
        <f>'[2]Ingresos Brutos del Juego'!G16</f>
        <v>177367960</v>
      </c>
      <c r="H37" s="190">
        <f>'[2]Ingresos Brutos del Juego'!H16</f>
        <v>175273453</v>
      </c>
      <c r="I37" s="190">
        <f>'[2]Ingresos Brutos del Juego'!I16</f>
        <v>158871112</v>
      </c>
      <c r="J37" s="190">
        <f>'[2]Ingresos Brutos del Juego'!J16</f>
        <v>165739104</v>
      </c>
      <c r="K37" s="190">
        <f>'[2]Ingresos Brutos del Juego'!K16</f>
        <v>156377178</v>
      </c>
      <c r="L37" s="190">
        <f>'[2]Ingresos Brutos del Juego'!L16</f>
        <v>0</v>
      </c>
      <c r="M37" s="190">
        <f>'[2]Ingresos Brutos del Juego'!M16</f>
        <v>0</v>
      </c>
      <c r="N37" s="190">
        <f>'[2]Ingresos Brutos del Juego'!N16</f>
        <v>0</v>
      </c>
      <c r="O37" s="190">
        <f>'[2]Ingresos Brutos del Juego'!O16</f>
        <v>0</v>
      </c>
      <c r="P37" s="190">
        <f>'[2]Ingresos Brutos del Juego'!P16</f>
        <v>1355104566</v>
      </c>
      <c r="Q37" s="191">
        <f>'[2]Ingresos Brutos del Juego'!Q16</f>
        <v>1991081.6049683164</v>
      </c>
      <c r="R37" s="19"/>
      <c r="U37" s="58"/>
      <c r="V37" s="54"/>
    </row>
    <row r="38" spans="1:22">
      <c r="B38" s="103" t="s">
        <v>173</v>
      </c>
      <c r="C38" s="49"/>
      <c r="D38" s="49">
        <f>SUM(D11:D29)</f>
        <v>26754294998</v>
      </c>
      <c r="E38" s="49">
        <f t="shared" ref="E38:Q38" si="1">SUM(E11:E29)</f>
        <v>25463877502</v>
      </c>
      <c r="F38" s="49">
        <f t="shared" si="1"/>
        <v>27632286682</v>
      </c>
      <c r="G38" s="49">
        <f t="shared" si="1"/>
        <v>27931087982</v>
      </c>
      <c r="H38" s="49">
        <f t="shared" si="1"/>
        <v>30053961115</v>
      </c>
      <c r="I38" s="49">
        <f t="shared" si="1"/>
        <v>28897273295</v>
      </c>
      <c r="J38" s="49">
        <f t="shared" si="1"/>
        <v>29227793109</v>
      </c>
      <c r="K38" s="49">
        <f t="shared" si="1"/>
        <v>29832098830</v>
      </c>
      <c r="L38" s="49">
        <f t="shared" si="1"/>
        <v>0</v>
      </c>
      <c r="M38" s="49">
        <f t="shared" si="1"/>
        <v>0</v>
      </c>
      <c r="N38" s="49">
        <f t="shared" si="1"/>
        <v>0</v>
      </c>
      <c r="O38" s="49">
        <f t="shared" si="1"/>
        <v>0</v>
      </c>
      <c r="P38" s="49">
        <f t="shared" si="1"/>
        <v>225792673513</v>
      </c>
      <c r="Q38" s="49">
        <f t="shared" si="1"/>
        <v>331117178.79328626</v>
      </c>
    </row>
    <row r="39" spans="1:22">
      <c r="B39" s="103" t="s">
        <v>149</v>
      </c>
      <c r="C39" s="49"/>
      <c r="D39" s="49">
        <f>SUM(D31:D37)</f>
        <v>14211545233.68</v>
      </c>
      <c r="E39" s="49">
        <f t="shared" ref="E39:Q39" si="2">SUM(E31:E37)</f>
        <v>14955679678.26</v>
      </c>
      <c r="F39" s="49">
        <f t="shared" si="2"/>
        <v>12256043959.439999</v>
      </c>
      <c r="G39" s="49">
        <f t="shared" si="2"/>
        <v>11226896918.58</v>
      </c>
      <c r="H39" s="49">
        <f t="shared" si="2"/>
        <v>11238644324.959999</v>
      </c>
      <c r="I39" s="49">
        <f t="shared" si="2"/>
        <v>10050587584.599998</v>
      </c>
      <c r="J39" s="49">
        <f t="shared" si="2"/>
        <v>12055116367.329998</v>
      </c>
      <c r="K39" s="49">
        <f t="shared" si="2"/>
        <v>11504967408.470001</v>
      </c>
      <c r="L39" s="117">
        <f t="shared" si="2"/>
        <v>0</v>
      </c>
      <c r="M39" s="117">
        <f t="shared" si="2"/>
        <v>0</v>
      </c>
      <c r="N39" s="117">
        <f t="shared" si="2"/>
        <v>0</v>
      </c>
      <c r="O39" s="117">
        <f t="shared" si="2"/>
        <v>0</v>
      </c>
      <c r="P39" s="49">
        <f t="shared" si="2"/>
        <v>97499481475.320007</v>
      </c>
      <c r="Q39" s="49">
        <f t="shared" si="2"/>
        <v>143403837.12077504</v>
      </c>
    </row>
    <row r="40" spans="1:22" s="121" customFormat="1">
      <c r="B40" s="139" t="s">
        <v>177</v>
      </c>
      <c r="C40" s="140"/>
      <c r="D40" s="140">
        <f>+D38+D39</f>
        <v>40965840231.68</v>
      </c>
      <c r="E40" s="140">
        <f t="shared" ref="E40:Q40" si="3">+E38+E39</f>
        <v>40419557180.260002</v>
      </c>
      <c r="F40" s="140">
        <f t="shared" si="3"/>
        <v>39888330641.440002</v>
      </c>
      <c r="G40" s="140">
        <f t="shared" si="3"/>
        <v>39157984900.580002</v>
      </c>
      <c r="H40" s="140">
        <f t="shared" si="3"/>
        <v>41292605439.959999</v>
      </c>
      <c r="I40" s="140">
        <f t="shared" si="3"/>
        <v>38947860879.599998</v>
      </c>
      <c r="J40" s="140">
        <f t="shared" si="3"/>
        <v>41282909476.330002</v>
      </c>
      <c r="K40" s="140">
        <f t="shared" si="3"/>
        <v>41337066238.470001</v>
      </c>
      <c r="L40" s="140">
        <f t="shared" si="3"/>
        <v>0</v>
      </c>
      <c r="M40" s="140">
        <f t="shared" si="3"/>
        <v>0</v>
      </c>
      <c r="N40" s="140">
        <f t="shared" si="3"/>
        <v>0</v>
      </c>
      <c r="O40" s="117">
        <f t="shared" si="3"/>
        <v>0</v>
      </c>
      <c r="P40" s="140">
        <f t="shared" si="3"/>
        <v>323292154988.32001</v>
      </c>
      <c r="Q40" s="140">
        <f t="shared" si="3"/>
        <v>474521015.91406131</v>
      </c>
    </row>
  </sheetData>
  <mergeCells count="3">
    <mergeCell ref="B8:Q8"/>
    <mergeCell ref="B10:Q10"/>
    <mergeCell ref="B30:Q30"/>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showGridLines="0" topLeftCell="A13" zoomScaleNormal="100" zoomScalePageLayoutView="90" workbookViewId="0">
      <selection activeCell="C37" sqref="C37:P58"/>
    </sheetView>
  </sheetViews>
  <sheetFormatPr baseColWidth="10" defaultRowHeight="14.5"/>
  <cols>
    <col min="1" max="1" width="4.1796875" customWidth="1"/>
    <col min="2" max="2" width="19.453125" bestFit="1" customWidth="1"/>
    <col min="3" max="3" width="10.81640625" bestFit="1" customWidth="1"/>
    <col min="4" max="4" width="10.7265625" bestFit="1" customWidth="1"/>
    <col min="5" max="5" width="12.453125" customWidth="1"/>
    <col min="6" max="6" width="12" customWidth="1"/>
    <col min="7" max="9" width="11.1796875" bestFit="1" customWidth="1"/>
    <col min="10" max="10" width="10.81640625" bestFit="1" customWidth="1"/>
    <col min="11" max="11" width="11.1796875" bestFit="1" customWidth="1"/>
    <col min="12" max="12" width="9.54296875" bestFit="1" customWidth="1"/>
    <col min="13" max="13" width="9.54296875" customWidth="1"/>
    <col min="14" max="14" width="11.81640625" customWidth="1"/>
    <col min="15" max="15" width="11.179687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4" customFormat="1" ht="22.5" customHeight="1">
      <c r="A8" s="1"/>
      <c r="B8" s="332" t="s">
        <v>32</v>
      </c>
      <c r="C8" s="333"/>
      <c r="D8" s="333"/>
      <c r="E8" s="333"/>
      <c r="F8" s="333"/>
      <c r="G8" s="333"/>
      <c r="H8" s="333"/>
      <c r="I8" s="333"/>
      <c r="J8" s="333"/>
      <c r="K8" s="333"/>
      <c r="L8" s="333"/>
      <c r="M8" s="333"/>
      <c r="N8" s="333"/>
      <c r="O8" s="333"/>
      <c r="P8" s="334"/>
      <c r="Q8" s="26"/>
    </row>
    <row r="9" spans="1:19" s="1" customFormat="1" ht="11.25" customHeight="1">
      <c r="B9" s="108" t="s">
        <v>6</v>
      </c>
      <c r="C9" s="28" t="s">
        <v>19</v>
      </c>
      <c r="D9" s="28" t="s">
        <v>20</v>
      </c>
      <c r="E9" s="28" t="s">
        <v>21</v>
      </c>
      <c r="F9" s="28" t="s">
        <v>22</v>
      </c>
      <c r="G9" s="28" t="s">
        <v>23</v>
      </c>
      <c r="H9" s="28" t="s">
        <v>24</v>
      </c>
      <c r="I9" s="28" t="s">
        <v>25</v>
      </c>
      <c r="J9" s="28" t="s">
        <v>26</v>
      </c>
      <c r="K9" s="28" t="s">
        <v>27</v>
      </c>
      <c r="L9" s="28" t="s">
        <v>46</v>
      </c>
      <c r="M9" s="28" t="s">
        <v>47</v>
      </c>
      <c r="N9" s="28" t="s">
        <v>48</v>
      </c>
      <c r="O9" s="28" t="s">
        <v>16</v>
      </c>
      <c r="P9" s="109" t="s">
        <v>17</v>
      </c>
      <c r="Q9" s="20"/>
    </row>
    <row r="10" spans="1:19" s="4" customFormat="1" ht="14">
      <c r="A10" s="1"/>
      <c r="B10" s="329" t="s">
        <v>171</v>
      </c>
      <c r="C10" s="330"/>
      <c r="D10" s="330"/>
      <c r="E10" s="330"/>
      <c r="F10" s="330"/>
      <c r="G10" s="330"/>
      <c r="H10" s="330"/>
      <c r="I10" s="330"/>
      <c r="J10" s="330"/>
      <c r="K10" s="330"/>
      <c r="L10" s="330"/>
      <c r="M10" s="330"/>
      <c r="N10" s="330"/>
      <c r="O10" s="330"/>
      <c r="P10" s="331"/>
      <c r="Q10" s="26"/>
    </row>
    <row r="11" spans="1:19" s="3" customFormat="1" ht="9">
      <c r="A11" s="1"/>
      <c r="B11" s="292" t="s">
        <v>224</v>
      </c>
      <c r="C11" s="157">
        <f>[1]Impuestos!C11</f>
        <v>85467626</v>
      </c>
      <c r="D11" s="157">
        <f>[1]Impuestos!D11</f>
        <v>83714589.599999994</v>
      </c>
      <c r="E11" s="157">
        <f>[1]Impuestos!E11</f>
        <v>81793370.400000006</v>
      </c>
      <c r="F11" s="157">
        <f>[1]Impuestos!F11</f>
        <v>85598005.400000006</v>
      </c>
      <c r="G11" s="157">
        <f>[1]Impuestos!G11</f>
        <v>100874907.8</v>
      </c>
      <c r="H11" s="157">
        <f>[1]Impuestos!H11</f>
        <v>95974740.599999994</v>
      </c>
      <c r="I11" s="157">
        <f>[1]Impuestos!I11</f>
        <v>96110436.200000003</v>
      </c>
      <c r="J11" s="157">
        <f>[1]Impuestos!J11</f>
        <v>111119114.8</v>
      </c>
      <c r="K11" s="157">
        <f>[1]Impuestos!K11</f>
        <v>0</v>
      </c>
      <c r="L11" s="157">
        <f>[1]Impuestos!L11</f>
        <v>0</v>
      </c>
      <c r="M11" s="157">
        <f>[1]Impuestos!M11</f>
        <v>0</v>
      </c>
      <c r="N11" s="157">
        <f>[1]Impuestos!N11</f>
        <v>0</v>
      </c>
      <c r="O11" s="157">
        <f>[1]Impuestos!O11</f>
        <v>740652790.79999995</v>
      </c>
      <c r="P11" s="157">
        <f>[1]Impuestos!P11</f>
        <v>1084716.1457137114</v>
      </c>
      <c r="Q11" s="19"/>
      <c r="R11" s="1"/>
      <c r="S11" s="1"/>
    </row>
    <row r="12" spans="1:19" s="1" customFormat="1" ht="9">
      <c r="B12" s="160" t="s">
        <v>125</v>
      </c>
      <c r="C12" s="153">
        <f>[1]Impuestos!C12</f>
        <v>141161395.80000001</v>
      </c>
      <c r="D12" s="153">
        <f>[1]Impuestos!D12</f>
        <v>149792390.40000001</v>
      </c>
      <c r="E12" s="153">
        <f>[1]Impuestos!E12</f>
        <v>173211824.80000001</v>
      </c>
      <c r="F12" s="153">
        <f>[1]Impuestos!F12</f>
        <v>166159309.40000001</v>
      </c>
      <c r="G12" s="153">
        <f>[1]Impuestos!G12</f>
        <v>164223169.19999999</v>
      </c>
      <c r="H12" s="153">
        <f>[1]Impuestos!H12</f>
        <v>181181107.19999999</v>
      </c>
      <c r="I12" s="153">
        <f>[1]Impuestos!I12</f>
        <v>165982247.59999999</v>
      </c>
      <c r="J12" s="153">
        <f>[1]Impuestos!J12</f>
        <v>172598144.19999999</v>
      </c>
      <c r="K12" s="153">
        <f>[1]Impuestos!K12</f>
        <v>0</v>
      </c>
      <c r="L12" s="153">
        <f>[1]Impuestos!L12</f>
        <v>0</v>
      </c>
      <c r="M12" s="153">
        <f>[1]Impuestos!M12</f>
        <v>0</v>
      </c>
      <c r="N12" s="153">
        <f>[1]Impuestos!N12</f>
        <v>0</v>
      </c>
      <c r="O12" s="153">
        <f>[1]Impuestos!O12</f>
        <v>1314309588.6000001</v>
      </c>
      <c r="P12" s="153">
        <f>[1]Impuestos!P12</f>
        <v>1927873.1750043617</v>
      </c>
      <c r="Q12" s="20"/>
    </row>
    <row r="13" spans="1:19" s="3" customFormat="1" ht="9">
      <c r="A13" s="1"/>
      <c r="B13" s="161" t="s">
        <v>1</v>
      </c>
      <c r="C13" s="157">
        <f>[1]Impuestos!C13</f>
        <v>319663400.19999999</v>
      </c>
      <c r="D13" s="157">
        <f>[1]Impuestos!D13</f>
        <v>274709506</v>
      </c>
      <c r="E13" s="157">
        <f>[1]Impuestos!E13</f>
        <v>339018274.60000002</v>
      </c>
      <c r="F13" s="157">
        <f>[1]Impuestos!F13</f>
        <v>338804305.19999999</v>
      </c>
      <c r="G13" s="157">
        <f>[1]Impuestos!G13</f>
        <v>371067765.80000001</v>
      </c>
      <c r="H13" s="157">
        <f>[1]Impuestos!H13</f>
        <v>348791778</v>
      </c>
      <c r="I13" s="157">
        <f>[1]Impuestos!I13</f>
        <v>354601027</v>
      </c>
      <c r="J13" s="157">
        <f>[1]Impuestos!J13</f>
        <v>349276373.60000002</v>
      </c>
      <c r="K13" s="157">
        <f>[1]Impuestos!K13</f>
        <v>0</v>
      </c>
      <c r="L13" s="157">
        <f>[1]Impuestos!L13</f>
        <v>0</v>
      </c>
      <c r="M13" s="157">
        <f>[1]Impuestos!M13</f>
        <v>0</v>
      </c>
      <c r="N13" s="157">
        <f>[1]Impuestos!N13</f>
        <v>0</v>
      </c>
      <c r="O13" s="157">
        <f>[1]Impuestos!O13</f>
        <v>2695932430.4000001</v>
      </c>
      <c r="P13" s="157">
        <f>[1]Impuestos!P13</f>
        <v>3952326.3942708331</v>
      </c>
      <c r="Q13" s="19"/>
      <c r="R13" s="1"/>
      <c r="S13" s="1"/>
    </row>
    <row r="14" spans="1:19" s="3" customFormat="1" ht="9">
      <c r="A14" s="1"/>
      <c r="B14" s="162" t="s">
        <v>49</v>
      </c>
      <c r="C14" s="153">
        <f>[1]Impuestos!C14</f>
        <v>143443371.19999999</v>
      </c>
      <c r="D14" s="153">
        <f>[1]Impuestos!D14</f>
        <v>130086402.2</v>
      </c>
      <c r="E14" s="153">
        <f>[1]Impuestos!E14</f>
        <v>147733751.19999999</v>
      </c>
      <c r="F14" s="153">
        <f>[1]Impuestos!F14</f>
        <v>151433810.40000001</v>
      </c>
      <c r="G14" s="153">
        <f>[1]Impuestos!G14</f>
        <v>169115600.80000001</v>
      </c>
      <c r="H14" s="153">
        <f>[1]Impuestos!H14</f>
        <v>142172006.19999999</v>
      </c>
      <c r="I14" s="153">
        <f>[1]Impuestos!I14</f>
        <v>156080575.40000001</v>
      </c>
      <c r="J14" s="153">
        <f>[1]Impuestos!J14</f>
        <v>165724184.59999999</v>
      </c>
      <c r="K14" s="153">
        <f>[1]Impuestos!K14</f>
        <v>0</v>
      </c>
      <c r="L14" s="153">
        <f>[1]Impuestos!L14</f>
        <v>0</v>
      </c>
      <c r="M14" s="153">
        <f>[1]Impuestos!M14</f>
        <v>0</v>
      </c>
      <c r="N14" s="153">
        <f>[1]Impuestos!N14</f>
        <v>0</v>
      </c>
      <c r="O14" s="153">
        <f>[1]Impuestos!O14</f>
        <v>1205789702</v>
      </c>
      <c r="P14" s="153">
        <f>[1]Impuestos!P14</f>
        <v>1767662.3525821313</v>
      </c>
      <c r="Q14" s="19"/>
      <c r="R14" s="1"/>
      <c r="S14" s="1"/>
    </row>
    <row r="15" spans="1:19" s="3" customFormat="1" ht="9">
      <c r="A15" s="1"/>
      <c r="B15" s="161" t="s">
        <v>152</v>
      </c>
      <c r="C15" s="157">
        <f>[1]Impuestos!C15</f>
        <v>60442358.799999997</v>
      </c>
      <c r="D15" s="157">
        <f>[1]Impuestos!D15</f>
        <v>50665351.799999997</v>
      </c>
      <c r="E15" s="157">
        <f>[1]Impuestos!E15</f>
        <v>71573419.400000006</v>
      </c>
      <c r="F15" s="157">
        <f>[1]Impuestos!F15</f>
        <v>70186747.599999994</v>
      </c>
      <c r="G15" s="157">
        <f>[1]Impuestos!G15</f>
        <v>72029665.599999994</v>
      </c>
      <c r="H15" s="157">
        <f>[1]Impuestos!H15</f>
        <v>69699364.799999997</v>
      </c>
      <c r="I15" s="157">
        <f>[1]Impuestos!I15</f>
        <v>72757422</v>
      </c>
      <c r="J15" s="157">
        <f>[1]Impuestos!J15</f>
        <v>72354493.799999997</v>
      </c>
      <c r="K15" s="157">
        <f>[1]Impuestos!K15</f>
        <v>0</v>
      </c>
      <c r="L15" s="157">
        <f>[1]Impuestos!L15</f>
        <v>0</v>
      </c>
      <c r="M15" s="157">
        <f>[1]Impuestos!M15</f>
        <v>0</v>
      </c>
      <c r="N15" s="157">
        <f>[1]Impuestos!N15</f>
        <v>0</v>
      </c>
      <c r="O15" s="157">
        <f>[1]Impuestos!O15</f>
        <v>539708823.79999995</v>
      </c>
      <c r="P15" s="157">
        <f>[1]Impuestos!P15</f>
        <v>791013.51024314412</v>
      </c>
      <c r="Q15" s="19"/>
      <c r="R15" s="1"/>
      <c r="S15" s="1"/>
    </row>
    <row r="16" spans="1:19" s="3" customFormat="1" ht="9">
      <c r="A16" s="1"/>
      <c r="B16" s="160" t="s">
        <v>18</v>
      </c>
      <c r="C16" s="153">
        <f>[1]Impuestos!C16</f>
        <v>149732371.40000001</v>
      </c>
      <c r="D16" s="153">
        <f>[1]Impuestos!D16</f>
        <v>157080048.59999999</v>
      </c>
      <c r="E16" s="153">
        <f>[1]Impuestos!E16</f>
        <v>135061740.19999999</v>
      </c>
      <c r="F16" s="153">
        <f>[1]Impuestos!F16</f>
        <v>122620686.8</v>
      </c>
      <c r="G16" s="153">
        <f>[1]Impuestos!G16</f>
        <v>119150502.2</v>
      </c>
      <c r="H16" s="153">
        <f>[1]Impuestos!H16</f>
        <v>107434532.2</v>
      </c>
      <c r="I16" s="153">
        <f>[1]Impuestos!I16</f>
        <v>116494756.59999999</v>
      </c>
      <c r="J16" s="153">
        <f>[1]Impuestos!J16</f>
        <v>123243127.59999999</v>
      </c>
      <c r="K16" s="153">
        <f>[1]Impuestos!K16</f>
        <v>0</v>
      </c>
      <c r="L16" s="153">
        <f>[1]Impuestos!L16</f>
        <v>0</v>
      </c>
      <c r="M16" s="153">
        <f>[1]Impuestos!M16</f>
        <v>0</v>
      </c>
      <c r="N16" s="153">
        <f>[1]Impuestos!N16</f>
        <v>0</v>
      </c>
      <c r="O16" s="153">
        <f>[1]Impuestos!O16</f>
        <v>1030817765.6000001</v>
      </c>
      <c r="P16" s="153">
        <f>[1]Impuestos!P16</f>
        <v>1516334.3659933298</v>
      </c>
      <c r="Q16" s="19"/>
      <c r="R16" s="1"/>
      <c r="S16" s="1"/>
    </row>
    <row r="17" spans="1:19" s="3" customFormat="1" ht="9">
      <c r="A17" s="1"/>
      <c r="B17" s="161" t="s">
        <v>76</v>
      </c>
      <c r="C17" s="157">
        <f>[1]Impuestos!C17</f>
        <v>494652209.60000002</v>
      </c>
      <c r="D17" s="157">
        <f>[1]Impuestos!D17</f>
        <v>481381959.60000002</v>
      </c>
      <c r="E17" s="157">
        <f>[1]Impuestos!E17</f>
        <v>470056370.19999999</v>
      </c>
      <c r="F17" s="157">
        <f>[1]Impuestos!F17</f>
        <v>579656023</v>
      </c>
      <c r="G17" s="157">
        <f>[1]Impuestos!G17</f>
        <v>687886509.20000005</v>
      </c>
      <c r="H17" s="157">
        <f>[1]Impuestos!H17</f>
        <v>718059155.20000005</v>
      </c>
      <c r="I17" s="157">
        <f>[1]Impuestos!I17</f>
        <v>547860745.39999998</v>
      </c>
      <c r="J17" s="157">
        <f>[1]Impuestos!J17</f>
        <v>521286115</v>
      </c>
      <c r="K17" s="157">
        <f>[1]Impuestos!K17</f>
        <v>0</v>
      </c>
      <c r="L17" s="157">
        <f>[1]Impuestos!L17</f>
        <v>0</v>
      </c>
      <c r="M17" s="157">
        <f>[1]Impuestos!M17</f>
        <v>0</v>
      </c>
      <c r="N17" s="157">
        <f>[1]Impuestos!N17</f>
        <v>0</v>
      </c>
      <c r="O17" s="157">
        <f>[1]Impuestos!O17</f>
        <v>4500839087.2000008</v>
      </c>
      <c r="P17" s="157">
        <f>[1]Impuestos!P17</f>
        <v>6596669.4999577738</v>
      </c>
      <c r="Q17" s="19"/>
      <c r="R17" s="1"/>
      <c r="S17" s="1"/>
    </row>
    <row r="18" spans="1:19" s="3" customFormat="1" ht="9">
      <c r="A18" s="1"/>
      <c r="B18" s="160" t="s">
        <v>126</v>
      </c>
      <c r="C18" s="153">
        <f>[1]Impuestos!C18</f>
        <v>1133327568.4000001</v>
      </c>
      <c r="D18" s="153">
        <f>[1]Impuestos!D18</f>
        <v>1091399229.4000001</v>
      </c>
      <c r="E18" s="153">
        <f>[1]Impuestos!E18</f>
        <v>1128294817.2</v>
      </c>
      <c r="F18" s="153">
        <f>[1]Impuestos!F18</f>
        <v>1119973051.5999999</v>
      </c>
      <c r="G18" s="153">
        <f>[1]Impuestos!G18</f>
        <v>1274409275.2</v>
      </c>
      <c r="H18" s="153">
        <f>[1]Impuestos!H18</f>
        <v>1215755153.8</v>
      </c>
      <c r="I18" s="153">
        <f>[1]Impuestos!I18</f>
        <v>1312859560.8</v>
      </c>
      <c r="J18" s="153">
        <f>[1]Impuestos!J18</f>
        <v>1334644731.4000001</v>
      </c>
      <c r="K18" s="153">
        <f>[1]Impuestos!K18</f>
        <v>0</v>
      </c>
      <c r="L18" s="153">
        <f>[1]Impuestos!L18</f>
        <v>0</v>
      </c>
      <c r="M18" s="153">
        <f>[1]Impuestos!M18</f>
        <v>0</v>
      </c>
      <c r="N18" s="153">
        <f>[1]Impuestos!N18</f>
        <v>0</v>
      </c>
      <c r="O18" s="153">
        <f>[1]Impuestos!O18</f>
        <v>9610663387.8000011</v>
      </c>
      <c r="P18" s="153">
        <f>[1]Impuestos!P18</f>
        <v>14085961.767264668</v>
      </c>
      <c r="Q18" s="19"/>
      <c r="R18" s="1"/>
      <c r="S18" s="1"/>
    </row>
    <row r="19" spans="1:19" s="3" customFormat="1" ht="9">
      <c r="A19" s="1"/>
      <c r="B19" s="161" t="s">
        <v>2</v>
      </c>
      <c r="C19" s="157">
        <f>[1]Impuestos!C19</f>
        <v>84287212.200000003</v>
      </c>
      <c r="D19" s="157">
        <f>[1]Impuestos!D19</f>
        <v>73712961.400000006</v>
      </c>
      <c r="E19" s="157">
        <f>[1]Impuestos!E19</f>
        <v>80563658.799999997</v>
      </c>
      <c r="F19" s="157">
        <f>[1]Impuestos!F19</f>
        <v>77856671.400000006</v>
      </c>
      <c r="G19" s="157">
        <f>[1]Impuestos!G19</f>
        <v>95531613.400000006</v>
      </c>
      <c r="H19" s="157">
        <f>[1]Impuestos!H19</f>
        <v>85447424.799999997</v>
      </c>
      <c r="I19" s="157">
        <f>[1]Impuestos!I19</f>
        <v>86918165.799999997</v>
      </c>
      <c r="J19" s="157">
        <f>[1]Impuestos!J19</f>
        <v>85640208</v>
      </c>
      <c r="K19" s="157">
        <f>[1]Impuestos!K19</f>
        <v>0</v>
      </c>
      <c r="L19" s="157">
        <f>[1]Impuestos!L19</f>
        <v>0</v>
      </c>
      <c r="M19" s="157">
        <f>[1]Impuestos!M19</f>
        <v>0</v>
      </c>
      <c r="N19" s="157">
        <f>[1]Impuestos!N19</f>
        <v>0</v>
      </c>
      <c r="O19" s="157">
        <f>[1]Impuestos!O19</f>
        <v>669957915.80000007</v>
      </c>
      <c r="P19" s="157">
        <f>[1]Impuestos!P19</f>
        <v>982268.49807509442</v>
      </c>
      <c r="Q19" s="19"/>
      <c r="R19" s="1"/>
      <c r="S19" s="1"/>
    </row>
    <row r="20" spans="1:19" s="3" customFormat="1" ht="9">
      <c r="A20" s="1"/>
      <c r="B20" s="163" t="s">
        <v>3</v>
      </c>
      <c r="C20" s="153">
        <f>[1]Impuestos!C20</f>
        <v>146757005.40000001</v>
      </c>
      <c r="D20" s="153">
        <f>[1]Impuestos!D20</f>
        <v>149941490.59999999</v>
      </c>
      <c r="E20" s="153">
        <f>[1]Impuestos!E20</f>
        <v>164446621.19999999</v>
      </c>
      <c r="F20" s="153">
        <f>[1]Impuestos!F20</f>
        <v>149185487.80000001</v>
      </c>
      <c r="G20" s="153">
        <f>[1]Impuestos!G20</f>
        <v>166540084.40000001</v>
      </c>
      <c r="H20" s="153">
        <f>[1]Impuestos!H20</f>
        <v>144237699.19999999</v>
      </c>
      <c r="I20" s="153">
        <f>[1]Impuestos!I20</f>
        <v>156638243.40000001</v>
      </c>
      <c r="J20" s="153">
        <f>[1]Impuestos!J20</f>
        <v>155012062</v>
      </c>
      <c r="K20" s="153">
        <f>[1]Impuestos!K20</f>
        <v>0</v>
      </c>
      <c r="L20" s="153">
        <f>[1]Impuestos!L20</f>
        <v>0</v>
      </c>
      <c r="M20" s="153">
        <f>[1]Impuestos!M20</f>
        <v>0</v>
      </c>
      <c r="N20" s="153">
        <f>[1]Impuestos!N20</f>
        <v>0</v>
      </c>
      <c r="O20" s="153">
        <f>[1]Impuestos!O20</f>
        <v>1232758694</v>
      </c>
      <c r="P20" s="153">
        <f>[1]Impuestos!P20</f>
        <v>1809537.1212771265</v>
      </c>
      <c r="Q20" s="19"/>
      <c r="R20" s="1"/>
      <c r="S20" s="1"/>
    </row>
    <row r="21" spans="1:19" s="3" customFormat="1" ht="9">
      <c r="A21" s="1"/>
      <c r="B21" s="163" t="s">
        <v>233</v>
      </c>
      <c r="C21" s="153">
        <f>[1]Impuestos!C21</f>
        <v>0</v>
      </c>
      <c r="D21" s="153">
        <f>[1]Impuestos!D21</f>
        <v>0</v>
      </c>
      <c r="E21" s="153">
        <f>[1]Impuestos!E21</f>
        <v>0</v>
      </c>
      <c r="F21" s="153">
        <f>[1]Impuestos!F21</f>
        <v>0</v>
      </c>
      <c r="G21" s="153">
        <f>[1]Impuestos!G21</f>
        <v>0</v>
      </c>
      <c r="H21" s="153">
        <f>[1]Impuestos!H21</f>
        <v>0</v>
      </c>
      <c r="I21" s="153">
        <f>[1]Impuestos!I21</f>
        <v>8670351.4000000004</v>
      </c>
      <c r="J21" s="153">
        <f>[1]Impuestos!J21</f>
        <v>111552942.59999999</v>
      </c>
      <c r="K21" s="153">
        <f>[1]Impuestos!K21</f>
        <v>0</v>
      </c>
      <c r="L21" s="153">
        <f>[1]Impuestos!L21</f>
        <v>0</v>
      </c>
      <c r="M21" s="153">
        <f>[1]Impuestos!M21</f>
        <v>0</v>
      </c>
      <c r="N21" s="153">
        <f>[1]Impuestos!N21</f>
        <v>0</v>
      </c>
      <c r="O21" s="153">
        <f>[1]Impuestos!O21</f>
        <v>120223294</v>
      </c>
      <c r="P21" s="153">
        <f>[1]Impuestos!P21</f>
        <v>168940.17837079015</v>
      </c>
      <c r="Q21" s="19"/>
      <c r="R21" s="1"/>
      <c r="S21" s="1"/>
    </row>
    <row r="22" spans="1:19" s="3" customFormat="1" ht="9">
      <c r="A22" s="1"/>
      <c r="B22" s="164" t="s">
        <v>127</v>
      </c>
      <c r="C22" s="157">
        <f>[1]Impuestos!C22</f>
        <v>518590514.39999998</v>
      </c>
      <c r="D22" s="157">
        <f>[1]Impuestos!D22</f>
        <v>478992055</v>
      </c>
      <c r="E22" s="157">
        <f>[1]Impuestos!E22</f>
        <v>532030204.60000002</v>
      </c>
      <c r="F22" s="157">
        <f>[1]Impuestos!F22</f>
        <v>539567170</v>
      </c>
      <c r="G22" s="157">
        <f>[1]Impuestos!G22</f>
        <v>547808944.60000002</v>
      </c>
      <c r="H22" s="157">
        <f>[1]Impuestos!H22</f>
        <v>501396468.80000001</v>
      </c>
      <c r="I22" s="157">
        <f>[1]Impuestos!I22</f>
        <v>533756843.60000002</v>
      </c>
      <c r="J22" s="157">
        <f>[1]Impuestos!J22</f>
        <v>520726733.60000002</v>
      </c>
      <c r="K22" s="157">
        <f>[1]Impuestos!K22</f>
        <v>0</v>
      </c>
      <c r="L22" s="157">
        <f>[1]Impuestos!L22</f>
        <v>0</v>
      </c>
      <c r="M22" s="157">
        <f>[1]Impuestos!M22</f>
        <v>0</v>
      </c>
      <c r="N22" s="157">
        <f>[1]Impuestos!N22</f>
        <v>0</v>
      </c>
      <c r="O22" s="157">
        <f>[1]Impuestos!O22</f>
        <v>4172868934.5999999</v>
      </c>
      <c r="P22" s="157">
        <f>[1]Impuestos!P22</f>
        <v>6124459.9304474164</v>
      </c>
      <c r="Q22" s="19"/>
      <c r="R22" s="1"/>
      <c r="S22" s="1"/>
    </row>
    <row r="23" spans="1:19" s="3" customFormat="1" ht="9">
      <c r="A23" s="1"/>
      <c r="B23" s="163" t="s">
        <v>7</v>
      </c>
      <c r="C23" s="153">
        <f>[1]Impuestos!C23</f>
        <v>73122659.200000003</v>
      </c>
      <c r="D23" s="153">
        <f>[1]Impuestos!D23</f>
        <v>64591902.799999997</v>
      </c>
      <c r="E23" s="153">
        <f>[1]Impuestos!E23</f>
        <v>69176572.799999997</v>
      </c>
      <c r="F23" s="153">
        <f>[1]Impuestos!F23</f>
        <v>74250166.200000003</v>
      </c>
      <c r="G23" s="153">
        <f>[1]Impuestos!G23</f>
        <v>64808819.799999997</v>
      </c>
      <c r="H23" s="153">
        <f>[1]Impuestos!H23</f>
        <v>61205703.600000001</v>
      </c>
      <c r="I23" s="153">
        <f>[1]Impuestos!I23</f>
        <v>76401439</v>
      </c>
      <c r="J23" s="153">
        <f>[1]Impuestos!J23</f>
        <v>66211116.200000003</v>
      </c>
      <c r="K23" s="153">
        <f>[1]Impuestos!K23</f>
        <v>0</v>
      </c>
      <c r="L23" s="153">
        <f>[1]Impuestos!L23</f>
        <v>0</v>
      </c>
      <c r="M23" s="153">
        <f>[1]Impuestos!M23</f>
        <v>0</v>
      </c>
      <c r="N23" s="153">
        <f>[1]Impuestos!N23</f>
        <v>0</v>
      </c>
      <c r="O23" s="153">
        <f>[1]Impuestos!O23</f>
        <v>549768379.60000002</v>
      </c>
      <c r="P23" s="153">
        <f>[1]Impuestos!P23</f>
        <v>807462.56478970009</v>
      </c>
      <c r="Q23" s="19"/>
      <c r="R23" s="1"/>
      <c r="S23" s="1"/>
    </row>
    <row r="24" spans="1:19" s="3" customFormat="1" ht="9">
      <c r="A24" s="1"/>
      <c r="B24" s="164" t="s">
        <v>8</v>
      </c>
      <c r="C24" s="157">
        <f>[1]Impuestos!C24</f>
        <v>264992769.80000001</v>
      </c>
      <c r="D24" s="157">
        <f>[1]Impuestos!D24</f>
        <v>266618398.59999999</v>
      </c>
      <c r="E24" s="157">
        <f>[1]Impuestos!E24</f>
        <v>346046173</v>
      </c>
      <c r="F24" s="157">
        <f>[1]Impuestos!F24</f>
        <v>324890562.19999999</v>
      </c>
      <c r="G24" s="157">
        <f>[1]Impuestos!G24</f>
        <v>327302176.39999998</v>
      </c>
      <c r="H24" s="157">
        <f>[1]Impuestos!H24</f>
        <v>312411713.19999999</v>
      </c>
      <c r="I24" s="157">
        <f>[1]Impuestos!I24</f>
        <v>305517241.19999999</v>
      </c>
      <c r="J24" s="157">
        <f>[1]Impuestos!J24</f>
        <v>316309068</v>
      </c>
      <c r="K24" s="157">
        <f>[1]Impuestos!K24</f>
        <v>0</v>
      </c>
      <c r="L24" s="157">
        <f>[1]Impuestos!L24</f>
        <v>0</v>
      </c>
      <c r="M24" s="157">
        <f>[1]Impuestos!M24</f>
        <v>0</v>
      </c>
      <c r="N24" s="157">
        <f>[1]Impuestos!N24</f>
        <v>0</v>
      </c>
      <c r="O24" s="157">
        <f>[1]Impuestos!O24</f>
        <v>2464088102.4000001</v>
      </c>
      <c r="P24" s="157">
        <f>[1]Impuestos!P24</f>
        <v>3615406.2495353464</v>
      </c>
      <c r="Q24" s="19"/>
      <c r="R24" s="1"/>
      <c r="S24" s="1"/>
    </row>
    <row r="25" spans="1:19" s="3" customFormat="1" ht="9">
      <c r="A25" s="1"/>
      <c r="B25" s="163" t="s">
        <v>9</v>
      </c>
      <c r="C25" s="153">
        <f>[1]Impuestos!C25</f>
        <v>193407055.40000001</v>
      </c>
      <c r="D25" s="153">
        <f>[1]Impuestos!D25</f>
        <v>185177046.80000001</v>
      </c>
      <c r="E25" s="153">
        <f>[1]Impuestos!E25</f>
        <v>200977967.40000001</v>
      </c>
      <c r="F25" s="153">
        <f>[1]Impuestos!F25</f>
        <v>186788266.59999999</v>
      </c>
      <c r="G25" s="153">
        <f>[1]Impuestos!G25</f>
        <v>203592796.40000001</v>
      </c>
      <c r="H25" s="153">
        <f>[1]Impuestos!H25</f>
        <v>170937690.19999999</v>
      </c>
      <c r="I25" s="153">
        <f>[1]Impuestos!I25</f>
        <v>189458837.40000001</v>
      </c>
      <c r="J25" s="153">
        <f>[1]Impuestos!J25</f>
        <v>190461195.40000001</v>
      </c>
      <c r="K25" s="153">
        <f>[1]Impuestos!K25</f>
        <v>0</v>
      </c>
      <c r="L25" s="153">
        <f>[1]Impuestos!L25</f>
        <v>0</v>
      </c>
      <c r="M25" s="153">
        <f>[1]Impuestos!M25</f>
        <v>0</v>
      </c>
      <c r="N25" s="153">
        <f>[1]Impuestos!N25</f>
        <v>0</v>
      </c>
      <c r="O25" s="153">
        <f>[1]Impuestos!O25</f>
        <v>1520800855.6000001</v>
      </c>
      <c r="P25" s="153">
        <f>[1]Impuestos!P25</f>
        <v>2232796.362485907</v>
      </c>
      <c r="Q25" s="19"/>
      <c r="R25" s="1"/>
      <c r="S25" s="1"/>
    </row>
    <row r="26" spans="1:19" s="3" customFormat="1" ht="9">
      <c r="A26" s="1"/>
      <c r="B26" s="165" t="s">
        <v>128</v>
      </c>
      <c r="C26" s="157">
        <f>[1]Impuestos!C26</f>
        <v>126997552</v>
      </c>
      <c r="D26" s="157">
        <f>[1]Impuestos!D26</f>
        <v>123973132.8</v>
      </c>
      <c r="E26" s="157">
        <f>[1]Impuestos!E26</f>
        <v>133946903.40000001</v>
      </c>
      <c r="F26" s="157">
        <f>[1]Impuestos!F26</f>
        <v>132770132.40000001</v>
      </c>
      <c r="G26" s="157">
        <f>[1]Impuestos!G26</f>
        <v>124574014</v>
      </c>
      <c r="H26" s="157">
        <f>[1]Impuestos!H26</f>
        <v>149024190.80000001</v>
      </c>
      <c r="I26" s="157">
        <f>[1]Impuestos!I26</f>
        <v>150619431.19999999</v>
      </c>
      <c r="J26" s="157">
        <f>[1]Impuestos!J26</f>
        <v>144401569.59999999</v>
      </c>
      <c r="K26" s="157">
        <f>[1]Impuestos!K26</f>
        <v>0</v>
      </c>
      <c r="L26" s="157">
        <f>[1]Impuestos!L26</f>
        <v>0</v>
      </c>
      <c r="M26" s="157">
        <f>[1]Impuestos!M26</f>
        <v>0</v>
      </c>
      <c r="N26" s="157">
        <f>[1]Impuestos!N26</f>
        <v>0</v>
      </c>
      <c r="O26" s="157">
        <f>[1]Impuestos!O26</f>
        <v>1086306926.2</v>
      </c>
      <c r="P26" s="157">
        <f>[1]Impuestos!P26</f>
        <v>1593137.2838178112</v>
      </c>
      <c r="Q26" s="19"/>
      <c r="R26" s="1"/>
      <c r="S26" s="1"/>
    </row>
    <row r="27" spans="1:19" s="3" customFormat="1" ht="9">
      <c r="A27" s="1"/>
      <c r="B27" s="163" t="s">
        <v>90</v>
      </c>
      <c r="C27" s="153">
        <f>[1]Impuestos!C27</f>
        <v>62896224.399999999</v>
      </c>
      <c r="D27" s="153">
        <f>[1]Impuestos!D27</f>
        <v>69839363.599999994</v>
      </c>
      <c r="E27" s="153">
        <f>[1]Impuestos!E27</f>
        <v>59823483.399999999</v>
      </c>
      <c r="F27" s="153">
        <f>[1]Impuestos!F27</f>
        <v>55554725.399999999</v>
      </c>
      <c r="G27" s="153">
        <f>[1]Impuestos!G27</f>
        <v>66406430</v>
      </c>
      <c r="H27" s="153">
        <f>[1]Impuestos!H27</f>
        <v>58619820.399999999</v>
      </c>
      <c r="I27" s="153">
        <f>[1]Impuestos!I27</f>
        <v>67349952.200000003</v>
      </c>
      <c r="J27" s="153">
        <f>[1]Impuestos!J27</f>
        <v>65164516.799999997</v>
      </c>
      <c r="K27" s="153">
        <f>[1]Impuestos!K27</f>
        <v>0</v>
      </c>
      <c r="L27" s="153">
        <f>[1]Impuestos!L27</f>
        <v>0</v>
      </c>
      <c r="M27" s="153">
        <f>[1]Impuestos!M27</f>
        <v>0</v>
      </c>
      <c r="N27" s="153">
        <f>[1]Impuestos!N27</f>
        <v>0</v>
      </c>
      <c r="O27" s="153">
        <f>[1]Impuestos!O27</f>
        <v>505654516.19999999</v>
      </c>
      <c r="P27" s="153">
        <f>[1]Impuestos!P27</f>
        <v>742247.41690842132</v>
      </c>
      <c r="Q27" s="19"/>
      <c r="R27" s="1"/>
      <c r="S27" s="1"/>
    </row>
    <row r="28" spans="1:19" s="3" customFormat="1" ht="9">
      <c r="A28" s="1"/>
      <c r="B28" s="165" t="s">
        <v>88</v>
      </c>
      <c r="C28" s="157">
        <f>[1]Impuestos!C28</f>
        <v>82758103.599999994</v>
      </c>
      <c r="D28" s="157">
        <f>[1]Impuestos!D28</f>
        <v>69120250</v>
      </c>
      <c r="E28" s="157">
        <f>[1]Impuestos!E28</f>
        <v>77817239</v>
      </c>
      <c r="F28" s="157">
        <f>[1]Impuestos!F28</f>
        <v>92155948.799999997</v>
      </c>
      <c r="G28" s="157">
        <f>[1]Impuestos!G28</f>
        <v>64072581.399999999</v>
      </c>
      <c r="H28" s="157">
        <f>[1]Impuestos!H28</f>
        <v>82307045.799999997</v>
      </c>
      <c r="I28" s="157">
        <f>[1]Impuestos!I28</f>
        <v>83738100.599999994</v>
      </c>
      <c r="J28" s="157">
        <f>[1]Impuestos!J28</f>
        <v>74917245.400000006</v>
      </c>
      <c r="K28" s="157">
        <f>[1]Impuestos!K28</f>
        <v>0</v>
      </c>
      <c r="L28" s="157">
        <f>[1]Impuestos!L28</f>
        <v>0</v>
      </c>
      <c r="M28" s="157">
        <f>[1]Impuestos!M28</f>
        <v>0</v>
      </c>
      <c r="N28" s="157">
        <f>[1]Impuestos!N28</f>
        <v>0</v>
      </c>
      <c r="O28" s="157">
        <f>[1]Impuestos!O28</f>
        <v>626886514.5999999</v>
      </c>
      <c r="P28" s="157">
        <f>[1]Impuestos!P28</f>
        <v>920667.94360834302</v>
      </c>
      <c r="Q28" s="19"/>
      <c r="R28" s="1"/>
      <c r="S28" s="1"/>
    </row>
    <row r="29" spans="1:19" s="3" customFormat="1" ht="9">
      <c r="A29" s="1"/>
      <c r="B29" s="163" t="s">
        <v>10</v>
      </c>
      <c r="C29" s="153">
        <f>[1]Impuestos!C29</f>
        <v>257451991.19999999</v>
      </c>
      <c r="D29" s="153">
        <f>[1]Impuestos!D29</f>
        <v>230904622</v>
      </c>
      <c r="E29" s="153">
        <f>[1]Impuestos!E29</f>
        <v>266468810.59999999</v>
      </c>
      <c r="F29" s="153">
        <f>[1]Impuestos!F29</f>
        <v>272606220.39999998</v>
      </c>
      <c r="G29" s="153">
        <f>[1]Impuestos!G29</f>
        <v>269155404.39999998</v>
      </c>
      <c r="H29" s="153">
        <f>[1]Impuestos!H29</f>
        <v>259165301.59999999</v>
      </c>
      <c r="I29" s="153">
        <f>[1]Impuestos!I29</f>
        <v>269378796.19999999</v>
      </c>
      <c r="J29" s="153">
        <f>[1]Impuestos!J29</f>
        <v>271693873</v>
      </c>
      <c r="K29" s="153">
        <f>[1]Impuestos!K29</f>
        <v>0</v>
      </c>
      <c r="L29" s="153">
        <f>[1]Impuestos!L29</f>
        <v>0</v>
      </c>
      <c r="M29" s="153">
        <f>[1]Impuestos!M29</f>
        <v>0</v>
      </c>
      <c r="N29" s="153">
        <f>[1]Impuestos!N29</f>
        <v>0</v>
      </c>
      <c r="O29" s="153">
        <f>[1]Impuestos!O29</f>
        <v>2096825019.3999999</v>
      </c>
      <c r="P29" s="153">
        <f>[1]Impuestos!P29</f>
        <v>3076211.5264661214</v>
      </c>
      <c r="Q29" s="19"/>
      <c r="R29" s="1"/>
      <c r="S29" s="1"/>
    </row>
    <row r="30" spans="1:19" s="3" customFormat="1" ht="9">
      <c r="A30" s="1"/>
      <c r="B30" s="53" t="s">
        <v>0</v>
      </c>
      <c r="C30" s="53">
        <f>[1]Impuestos!C30</f>
        <v>4339151389</v>
      </c>
      <c r="D30" s="53">
        <f>[1]Impuestos!D30</f>
        <v>4131700701.2000008</v>
      </c>
      <c r="E30" s="53">
        <f>[1]Impuestos!E30</f>
        <v>4478041202.2000008</v>
      </c>
      <c r="F30" s="53">
        <f>[1]Impuestos!F30</f>
        <v>4540057290.5999994</v>
      </c>
      <c r="G30" s="53">
        <f>[1]Impuestos!G30</f>
        <v>4888550260.5999994</v>
      </c>
      <c r="H30" s="53">
        <f>[1]Impuestos!H30</f>
        <v>4703820896.3999996</v>
      </c>
      <c r="I30" s="53">
        <f>[1]Impuestos!I30</f>
        <v>4751194173</v>
      </c>
      <c r="J30" s="53">
        <f>[1]Impuestos!J30</f>
        <v>4852336815.5999994</v>
      </c>
      <c r="K30" s="53">
        <f>[1]Impuestos!K30</f>
        <v>0</v>
      </c>
      <c r="L30" s="53">
        <f>[1]Impuestos!L30</f>
        <v>0</v>
      </c>
      <c r="M30" s="53">
        <f>[1]Impuestos!M30</f>
        <v>0</v>
      </c>
      <c r="N30" s="53">
        <f>[1]Impuestos!N30</f>
        <v>0</v>
      </c>
      <c r="O30" s="53">
        <f>[1]Impuestos!O30</f>
        <v>36684852728.600006</v>
      </c>
      <c r="P30" s="53">
        <f>[1]Impuestos!P30</f>
        <v>53795692.286812022</v>
      </c>
      <c r="Q30" s="19"/>
      <c r="R30" s="1"/>
      <c r="S30" s="1"/>
    </row>
    <row r="31" spans="1:19" s="3" customFormat="1" ht="18" customHeight="1">
      <c r="A31" s="1"/>
      <c r="B31" s="53" t="s">
        <v>5</v>
      </c>
      <c r="C31" s="53">
        <f>[1]Impuestos!C31</f>
        <v>6408813.6782559892</v>
      </c>
      <c r="D31" s="53">
        <f>[1]Impuestos!D31</f>
        <v>6295445.2250495218</v>
      </c>
      <c r="E31" s="53">
        <f>[1]Impuestos!E31</f>
        <v>6706867.3649053453</v>
      </c>
      <c r="F31" s="53">
        <f>[1]Impuestos!F31</f>
        <v>6802603.0725202272</v>
      </c>
      <c r="G31" s="53">
        <f>[1]Impuestos!G31</f>
        <v>7064378.9893063577</v>
      </c>
      <c r="H31" s="53">
        <f>[1]Impuestos!H31</f>
        <v>6793404.0473130075</v>
      </c>
      <c r="I31" s="53">
        <f>[1]Impuestos!I31</f>
        <v>6925333.3134128219</v>
      </c>
      <c r="J31" s="53">
        <f>[1]Impuestos!J31</f>
        <v>6798846.5960487584</v>
      </c>
      <c r="K31" s="53">
        <f>[1]Impuestos!K31</f>
        <v>0</v>
      </c>
      <c r="L31" s="53">
        <f>[1]Impuestos!L31</f>
        <v>0</v>
      </c>
      <c r="M31" s="53">
        <f>[1]Impuestos!M31</f>
        <v>0</v>
      </c>
      <c r="N31" s="53">
        <f>[1]Impuestos!N31</f>
        <v>0</v>
      </c>
      <c r="O31" s="53">
        <f>[1]Impuestos!O31</f>
        <v>53795692.28681203</v>
      </c>
      <c r="P31" s="53">
        <f>[1]Impuestos!P31</f>
        <v>0</v>
      </c>
      <c r="Q31" s="19"/>
      <c r="R31" s="1"/>
      <c r="S31" s="1"/>
    </row>
    <row r="32" spans="1:19" s="1" customFormat="1" ht="18" customHeight="1">
      <c r="B32" s="53" t="s">
        <v>15</v>
      </c>
      <c r="C32" s="53">
        <f>[1]Impuestos!C32</f>
        <v>677.06</v>
      </c>
      <c r="D32" s="53">
        <f>[1]Impuestos!D32</f>
        <v>656.3</v>
      </c>
      <c r="E32" s="53">
        <f>[1]Impuestos!E32</f>
        <v>667.68</v>
      </c>
      <c r="F32" s="53">
        <f>[1]Impuestos!F32</f>
        <v>667.4</v>
      </c>
      <c r="G32" s="53">
        <f>[1]Impuestos!G32</f>
        <v>692</v>
      </c>
      <c r="H32" s="53">
        <f>[1]Impuestos!H32</f>
        <v>692.41</v>
      </c>
      <c r="I32" s="53">
        <f>[1]Impuestos!I32</f>
        <v>686.06</v>
      </c>
      <c r="J32" s="53">
        <f>[1]Impuestos!J32</f>
        <v>713.7</v>
      </c>
      <c r="K32" s="53">
        <f>[1]Impuestos!K32</f>
        <v>718.44</v>
      </c>
      <c r="L32" s="53">
        <f>[1]Impuestos!L32</f>
        <v>1</v>
      </c>
      <c r="M32" s="53">
        <f>[1]Impuestos!M32</f>
        <v>1</v>
      </c>
      <c r="N32" s="53">
        <f>[1]Impuestos!N32</f>
        <v>1</v>
      </c>
      <c r="O32" s="53">
        <f>[1]Impuestos!O32</f>
        <v>0</v>
      </c>
      <c r="P32" s="53">
        <f>[1]Impuestos!P32</f>
        <v>0</v>
      </c>
      <c r="Q32" s="20"/>
    </row>
    <row r="33" spans="1:19" s="1" customFormat="1" ht="16.5" customHeight="1">
      <c r="B33" s="5"/>
      <c r="C33" s="6"/>
      <c r="D33" s="6"/>
      <c r="E33" s="6"/>
      <c r="F33" s="6"/>
      <c r="G33" s="6"/>
      <c r="H33" s="6"/>
      <c r="I33" s="6"/>
      <c r="J33" s="6"/>
      <c r="K33" s="6"/>
      <c r="L33" s="6"/>
      <c r="M33" s="6"/>
      <c r="N33" s="6"/>
      <c r="O33" s="7"/>
      <c r="P33" s="6"/>
      <c r="Q33" s="21"/>
    </row>
    <row r="34" spans="1:19" s="1" customFormat="1" ht="14">
      <c r="B34" s="303" t="s">
        <v>28</v>
      </c>
      <c r="C34" s="335"/>
      <c r="D34" s="335"/>
      <c r="E34" s="335"/>
      <c r="F34" s="335"/>
      <c r="G34" s="335"/>
      <c r="H34" s="335"/>
      <c r="I34" s="335"/>
      <c r="J34" s="335"/>
      <c r="K34" s="335"/>
      <c r="L34" s="335"/>
      <c r="M34" s="335"/>
      <c r="N34" s="335"/>
      <c r="O34" s="335"/>
      <c r="P34" s="336"/>
      <c r="Q34" s="6"/>
    </row>
    <row r="35" spans="1:19" s="1" customFormat="1" ht="10">
      <c r="B35" s="104" t="s">
        <v>6</v>
      </c>
      <c r="C35" s="30" t="s">
        <v>19</v>
      </c>
      <c r="D35" s="30" t="s">
        <v>20</v>
      </c>
      <c r="E35" s="30" t="s">
        <v>21</v>
      </c>
      <c r="F35" s="30" t="s">
        <v>22</v>
      </c>
      <c r="G35" s="30" t="s">
        <v>23</v>
      </c>
      <c r="H35" s="30" t="s">
        <v>24</v>
      </c>
      <c r="I35" s="30" t="s">
        <v>25</v>
      </c>
      <c r="J35" s="30" t="s">
        <v>26</v>
      </c>
      <c r="K35" s="30" t="s">
        <v>27</v>
      </c>
      <c r="L35" s="28" t="s">
        <v>46</v>
      </c>
      <c r="M35" s="28" t="s">
        <v>47</v>
      </c>
      <c r="N35" s="28" t="s">
        <v>48</v>
      </c>
      <c r="O35" s="30" t="s">
        <v>16</v>
      </c>
      <c r="P35" s="105" t="s">
        <v>17</v>
      </c>
      <c r="Q35" s="20"/>
    </row>
    <row r="36" spans="1:19" s="1" customFormat="1" ht="22.5" customHeight="1">
      <c r="B36" s="329" t="s">
        <v>171</v>
      </c>
      <c r="C36" s="330"/>
      <c r="D36" s="330"/>
      <c r="E36" s="330"/>
      <c r="F36" s="330"/>
      <c r="G36" s="330"/>
      <c r="H36" s="330"/>
      <c r="I36" s="330"/>
      <c r="J36" s="330"/>
      <c r="K36" s="330"/>
      <c r="L36" s="330"/>
      <c r="M36" s="330"/>
      <c r="N36" s="330"/>
      <c r="O36" s="330"/>
      <c r="P36" s="331"/>
      <c r="Q36" s="20"/>
    </row>
    <row r="37" spans="1:19" s="1" customFormat="1" ht="9">
      <c r="B37" s="292" t="s">
        <v>224</v>
      </c>
      <c r="C37" s="157">
        <f>[1]Impuestos!C36</f>
        <v>81194244.74789916</v>
      </c>
      <c r="D37" s="157">
        <f>[1]Impuestos!D36</f>
        <v>79528860.10084033</v>
      </c>
      <c r="E37" s="157">
        <f>[1]Impuestos!E36</f>
        <v>77703701.899159655</v>
      </c>
      <c r="F37" s="157">
        <f>[1]Impuestos!F36</f>
        <v>81318105.109243691</v>
      </c>
      <c r="G37" s="157">
        <f>[1]Impuestos!G36</f>
        <v>95831162.50420168</v>
      </c>
      <c r="H37" s="157">
        <f>[1]Impuestos!H36</f>
        <v>91176003.478991583</v>
      </c>
      <c r="I37" s="157">
        <f>[1]Impuestos!I36</f>
        <v>91304914.327731088</v>
      </c>
      <c r="J37" s="157">
        <f>[1]Impuestos!J36</f>
        <v>105563159.05042017</v>
      </c>
      <c r="K37" s="157">
        <f>[1]Impuestos!K36</f>
        <v>0</v>
      </c>
      <c r="L37" s="157">
        <f>[1]Impuestos!L36</f>
        <v>0</v>
      </c>
      <c r="M37" s="157">
        <f>[1]Impuestos!M36</f>
        <v>0</v>
      </c>
      <c r="N37" s="157">
        <f>[1]Impuestos!N36</f>
        <v>0</v>
      </c>
      <c r="O37" s="157">
        <f>[1]Impuestos!O36</f>
        <v>703620151.21848738</v>
      </c>
      <c r="P37" s="157">
        <f>[1]Impuestos!P36</f>
        <v>1030480.3383676802</v>
      </c>
      <c r="Q37" s="20"/>
    </row>
    <row r="38" spans="1:19" s="1" customFormat="1" ht="9">
      <c r="B38" s="160" t="s">
        <v>125</v>
      </c>
      <c r="C38" s="153">
        <f>[1]Impuestos!C37</f>
        <v>138250851.65546218</v>
      </c>
      <c r="D38" s="153">
        <f>[1]Impuestos!D37</f>
        <v>146703887.47058824</v>
      </c>
      <c r="E38" s="153">
        <f>[1]Impuestos!E37</f>
        <v>169640447.01680672</v>
      </c>
      <c r="F38" s="153">
        <f>[1]Impuestos!F37</f>
        <v>163068672.89075628</v>
      </c>
      <c r="G38" s="153">
        <f>[1]Impuestos!G37</f>
        <v>161164946.17647058</v>
      </c>
      <c r="H38" s="153">
        <f>[1]Impuestos!H37</f>
        <v>177811298.02521008</v>
      </c>
      <c r="I38" s="153">
        <f>[1]Impuestos!I37</f>
        <v>162895800.83193275</v>
      </c>
      <c r="J38" s="153">
        <f>[1]Impuestos!J37</f>
        <v>169388674.66386554</v>
      </c>
      <c r="K38" s="153">
        <f>[1]Impuestos!K37</f>
        <v>0</v>
      </c>
      <c r="L38" s="153">
        <f>[1]Impuestos!L37</f>
        <v>0</v>
      </c>
      <c r="M38" s="153">
        <f>[1]Impuestos!M37</f>
        <v>0</v>
      </c>
      <c r="N38" s="153">
        <f>[1]Impuestos!N37</f>
        <v>0</v>
      </c>
      <c r="O38" s="153">
        <f>[1]Impuestos!O37</f>
        <v>1288924578.7310925</v>
      </c>
      <c r="P38" s="153">
        <f>[1]Impuestos!P37</f>
        <v>1890606.7230325213</v>
      </c>
      <c r="Q38" s="20"/>
    </row>
    <row r="39" spans="1:19" s="1" customFormat="1" ht="9">
      <c r="B39" s="161" t="s">
        <v>1</v>
      </c>
      <c r="C39" s="157">
        <f>[1]Impuestos!C38</f>
        <v>319663400.10084033</v>
      </c>
      <c r="D39" s="157">
        <f>[1]Impuestos!D38</f>
        <v>274709505.9579832</v>
      </c>
      <c r="E39" s="157">
        <f>[1]Impuestos!E38</f>
        <v>339018274.43697476</v>
      </c>
      <c r="F39" s="157">
        <f>[1]Impuestos!F38</f>
        <v>327756522.58823526</v>
      </c>
      <c r="G39" s="157">
        <f>[1]Impuestos!G38</f>
        <v>358945214.98319328</v>
      </c>
      <c r="H39" s="157">
        <f>[1]Impuestos!H38</f>
        <v>337395124.87394953</v>
      </c>
      <c r="I39" s="157">
        <f>[1]Impuestos!I38</f>
        <v>343012143.89075625</v>
      </c>
      <c r="J39" s="157">
        <f>[1]Impuestos!J38</f>
        <v>337885878.90756297</v>
      </c>
      <c r="K39" s="157">
        <f>[1]Impuestos!K38</f>
        <v>0</v>
      </c>
      <c r="L39" s="157">
        <f>[1]Impuestos!L38</f>
        <v>0</v>
      </c>
      <c r="M39" s="157">
        <f>[1]Impuestos!M38</f>
        <v>0</v>
      </c>
      <c r="N39" s="157">
        <f>[1]Impuestos!N38</f>
        <v>0</v>
      </c>
      <c r="O39" s="157">
        <f>[1]Impuestos!O38</f>
        <v>2638386065.7394953</v>
      </c>
      <c r="P39" s="157">
        <f>[1]Impuestos!P38</f>
        <v>3868943.6739611961</v>
      </c>
      <c r="Q39" s="20"/>
    </row>
    <row r="40" spans="1:19" s="3" customFormat="1" ht="9">
      <c r="A40" s="1"/>
      <c r="B40" s="162" t="s">
        <v>49</v>
      </c>
      <c r="C40" s="153">
        <f>[1]Impuestos!C39</f>
        <v>147002376.03361344</v>
      </c>
      <c r="D40" s="153">
        <f>[1]Impuestos!D39</f>
        <v>133314004.37815125</v>
      </c>
      <c r="E40" s="153">
        <f>[1]Impuestos!E39</f>
        <v>151399205.47058824</v>
      </c>
      <c r="F40" s="153">
        <f>[1]Impuestos!F39</f>
        <v>155526616.02521008</v>
      </c>
      <c r="G40" s="153">
        <f>[1]Impuestos!G39</f>
        <v>173686292.80672267</v>
      </c>
      <c r="H40" s="153">
        <f>[1]Impuestos!H39</f>
        <v>146014492.907563</v>
      </c>
      <c r="I40" s="153">
        <f>[1]Impuestos!I39</f>
        <v>160298969.28571427</v>
      </c>
      <c r="J40" s="153">
        <f>[1]Impuestos!J39</f>
        <v>170203216.63865545</v>
      </c>
      <c r="K40" s="153">
        <f>[1]Impuestos!K39</f>
        <v>0</v>
      </c>
      <c r="L40" s="153">
        <f>[1]Impuestos!L39</f>
        <v>0</v>
      </c>
      <c r="M40" s="153">
        <f>[1]Impuestos!M39</f>
        <v>0</v>
      </c>
      <c r="N40" s="153">
        <f>[1]Impuestos!N39</f>
        <v>0</v>
      </c>
      <c r="O40" s="153">
        <f>[1]Impuestos!O39</f>
        <v>1237445173.5462184</v>
      </c>
      <c r="P40" s="153">
        <f>[1]Impuestos!P39</f>
        <v>1814038.0861102112</v>
      </c>
      <c r="Q40" s="19"/>
      <c r="R40" s="1"/>
      <c r="S40" s="1"/>
    </row>
    <row r="41" spans="1:19" s="3" customFormat="1" ht="9">
      <c r="A41" s="1"/>
      <c r="B41" s="161" t="s">
        <v>152</v>
      </c>
      <c r="C41" s="157">
        <f>[1]Impuestos!C40</f>
        <v>57420240.882352933</v>
      </c>
      <c r="D41" s="157">
        <f>[1]Impuestos!D40</f>
        <v>48132084.176470585</v>
      </c>
      <c r="E41" s="157">
        <f>[1]Impuestos!E40</f>
        <v>67994748.521008402</v>
      </c>
      <c r="F41" s="157">
        <f>[1]Impuestos!F40</f>
        <v>66677410.184873946</v>
      </c>
      <c r="G41" s="157">
        <f>[1]Impuestos!G40</f>
        <v>68428182.268907562</v>
      </c>
      <c r="H41" s="157">
        <f>[1]Impuestos!H40</f>
        <v>66214396.630252093</v>
      </c>
      <c r="I41" s="157">
        <f>[1]Impuestos!I40</f>
        <v>69119550.915966377</v>
      </c>
      <c r="J41" s="157">
        <f>[1]Impuestos!J40</f>
        <v>68736769.092436969</v>
      </c>
      <c r="K41" s="157">
        <f>[1]Impuestos!K40</f>
        <v>0</v>
      </c>
      <c r="L41" s="157">
        <f>[1]Impuestos!L40</f>
        <v>0</v>
      </c>
      <c r="M41" s="157">
        <f>[1]Impuestos!M40</f>
        <v>0</v>
      </c>
      <c r="N41" s="157">
        <f>[1]Impuestos!N40</f>
        <v>0</v>
      </c>
      <c r="O41" s="157">
        <f>[1]Impuestos!O40</f>
        <v>512723382.67226893</v>
      </c>
      <c r="P41" s="157">
        <f>[1]Impuestos!P40</f>
        <v>751462.83482287871</v>
      </c>
      <c r="Q41" s="19"/>
      <c r="R41" s="1"/>
      <c r="S41" s="1"/>
    </row>
    <row r="42" spans="1:19" s="3" customFormat="1" ht="9">
      <c r="A42" s="1"/>
      <c r="B42" s="160" t="s">
        <v>18</v>
      </c>
      <c r="C42" s="153">
        <f>[1]Impuestos!C41</f>
        <v>142245752.85714284</v>
      </c>
      <c r="D42" s="153">
        <f>[1]Impuestos!D41</f>
        <v>149226046.14285713</v>
      </c>
      <c r="E42" s="153">
        <f>[1]Impuestos!E41</f>
        <v>128308653.15966386</v>
      </c>
      <c r="F42" s="153">
        <f>[1]Impuestos!F41</f>
        <v>116489652.38655461</v>
      </c>
      <c r="G42" s="153">
        <f>[1]Impuestos!G41</f>
        <v>113192977.07563025</v>
      </c>
      <c r="H42" s="153">
        <f>[1]Impuestos!H41</f>
        <v>102062805.4957983</v>
      </c>
      <c r="I42" s="153">
        <f>[1]Impuestos!I41</f>
        <v>110670018.80672269</v>
      </c>
      <c r="J42" s="153">
        <f>[1]Impuestos!J41</f>
        <v>117080971.18487394</v>
      </c>
      <c r="K42" s="153">
        <f>[1]Impuestos!K41</f>
        <v>0</v>
      </c>
      <c r="L42" s="153">
        <f>[1]Impuestos!L41</f>
        <v>0</v>
      </c>
      <c r="M42" s="153">
        <f>[1]Impuestos!M41</f>
        <v>0</v>
      </c>
      <c r="N42" s="153">
        <f>[1]Impuestos!N41</f>
        <v>0</v>
      </c>
      <c r="O42" s="153">
        <f>[1]Impuestos!O41</f>
        <v>979276877.10924363</v>
      </c>
      <c r="P42" s="153">
        <f>[1]Impuestos!P41</f>
        <v>1440517.6473844084</v>
      </c>
      <c r="Q42" s="19"/>
      <c r="R42" s="1"/>
      <c r="S42" s="1"/>
    </row>
    <row r="43" spans="1:19" s="3" customFormat="1" ht="9">
      <c r="A43" s="1"/>
      <c r="B43" s="161" t="s">
        <v>76</v>
      </c>
      <c r="C43" s="157">
        <f>[1]Impuestos!C42</f>
        <v>469919599.10084033</v>
      </c>
      <c r="D43" s="157">
        <f>[1]Impuestos!D42</f>
        <v>457312861.68067223</v>
      </c>
      <c r="E43" s="157">
        <f>[1]Impuestos!E42</f>
        <v>446553551.73949575</v>
      </c>
      <c r="F43" s="157">
        <f>[1]Impuestos!F42</f>
        <v>550673221.87394953</v>
      </c>
      <c r="G43" s="157">
        <f>[1]Impuestos!G42</f>
        <v>653492183.7815125</v>
      </c>
      <c r="H43" s="157">
        <f>[1]Impuestos!H42</f>
        <v>682156197.36974788</v>
      </c>
      <c r="I43" s="157">
        <f>[1]Impuestos!I42</f>
        <v>520467708.10924363</v>
      </c>
      <c r="J43" s="157">
        <f>[1]Impuestos!J42</f>
        <v>495221809.21008402</v>
      </c>
      <c r="K43" s="157">
        <f>[1]Impuestos!K42</f>
        <v>0</v>
      </c>
      <c r="L43" s="157">
        <f>[1]Impuestos!L42</f>
        <v>0</v>
      </c>
      <c r="M43" s="157">
        <f>[1]Impuestos!M42</f>
        <v>0</v>
      </c>
      <c r="N43" s="157">
        <f>[1]Impuestos!N42</f>
        <v>0</v>
      </c>
      <c r="O43" s="157">
        <f>[1]Impuestos!O42</f>
        <v>4275797132.8655453</v>
      </c>
      <c r="P43" s="157">
        <f>[1]Impuestos!P42</f>
        <v>6266836.0250063948</v>
      </c>
      <c r="Q43" s="19"/>
      <c r="R43" s="1"/>
      <c r="S43" s="1"/>
    </row>
    <row r="44" spans="1:19" s="3" customFormat="1" ht="9">
      <c r="A44" s="1"/>
      <c r="B44" s="160" t="s">
        <v>126</v>
      </c>
      <c r="C44" s="153">
        <f>[1]Impuestos!C43</f>
        <v>1109861228.605042</v>
      </c>
      <c r="D44" s="153">
        <f>[1]Impuestos!D43</f>
        <v>1068896152.4705882</v>
      </c>
      <c r="E44" s="153">
        <f>[1]Impuestos!E43</f>
        <v>1105031006.6134453</v>
      </c>
      <c r="F44" s="153">
        <f>[1]Impuestos!F43</f>
        <v>1093498868.3193276</v>
      </c>
      <c r="G44" s="153">
        <f>[1]Impuestos!G43</f>
        <v>1244269872</v>
      </c>
      <c r="H44" s="153">
        <f>[1]Impuestos!H43</f>
        <v>1187016851.0756302</v>
      </c>
      <c r="I44" s="153">
        <f>[1]Impuestos!I43</f>
        <v>1281825881.4369748</v>
      </c>
      <c r="J44" s="153">
        <f>[1]Impuestos!J43</f>
        <v>1303096089.2521007</v>
      </c>
      <c r="K44" s="153">
        <f>[1]Impuestos!K43</f>
        <v>0</v>
      </c>
      <c r="L44" s="153">
        <f>[1]Impuestos!L43</f>
        <v>0</v>
      </c>
      <c r="M44" s="153">
        <f>[1]Impuestos!M43</f>
        <v>0</v>
      </c>
      <c r="N44" s="153">
        <f>[1]Impuestos!N43</f>
        <v>0</v>
      </c>
      <c r="O44" s="153">
        <f>[1]Impuestos!O43</f>
        <v>9393495949.7731075</v>
      </c>
      <c r="P44" s="153">
        <f>[1]Impuestos!P43</f>
        <v>13768006.619192766</v>
      </c>
      <c r="Q44" s="19"/>
      <c r="R44" s="1"/>
      <c r="S44" s="1"/>
    </row>
    <row r="45" spans="1:19" s="3" customFormat="1" ht="9">
      <c r="A45" s="1"/>
      <c r="B45" s="161" t="s">
        <v>2</v>
      </c>
      <c r="C45" s="157">
        <f>[1]Impuestos!C44</f>
        <v>85456618.689075619</v>
      </c>
      <c r="D45" s="157">
        <f>[1]Impuestos!D44</f>
        <v>74735659.84873949</v>
      </c>
      <c r="E45" s="157">
        <f>[1]Impuestos!E44</f>
        <v>81681404.268907562</v>
      </c>
      <c r="F45" s="157">
        <f>[1]Impuestos!F44</f>
        <v>77045664.361344531</v>
      </c>
      <c r="G45" s="157">
        <f>[1]Impuestos!G44</f>
        <v>94536492.285714284</v>
      </c>
      <c r="H45" s="157">
        <f>[1]Impuestos!H44</f>
        <v>84557347.411764696</v>
      </c>
      <c r="I45" s="157">
        <f>[1]Impuestos!I44</f>
        <v>86012768.168067217</v>
      </c>
      <c r="J45" s="157">
        <f>[1]Impuestos!J44</f>
        <v>84748122.420168057</v>
      </c>
      <c r="K45" s="157">
        <f>[1]Impuestos!K44</f>
        <v>0</v>
      </c>
      <c r="L45" s="157">
        <f>[1]Impuestos!L44</f>
        <v>0</v>
      </c>
      <c r="M45" s="157">
        <f>[1]Impuestos!M44</f>
        <v>0</v>
      </c>
      <c r="N45" s="157">
        <f>[1]Impuestos!N44</f>
        <v>0</v>
      </c>
      <c r="O45" s="157">
        <f>[1]Impuestos!O44</f>
        <v>668774077.45378137</v>
      </c>
      <c r="P45" s="157">
        <f>[1]Impuestos!P44</f>
        <v>980719.69505433831</v>
      </c>
      <c r="Q45" s="19"/>
      <c r="R45" s="1"/>
      <c r="S45" s="1"/>
    </row>
    <row r="46" spans="1:19" s="3" customFormat="1" ht="9">
      <c r="A46" s="1"/>
      <c r="B46" s="163" t="s">
        <v>3</v>
      </c>
      <c r="C46" s="153">
        <f>[1]Impuestos!C45</f>
        <v>148003349.5210084</v>
      </c>
      <c r="D46" s="153">
        <f>[1]Impuestos!D45</f>
        <v>151214879.12605041</v>
      </c>
      <c r="E46" s="153">
        <f>[1]Impuestos!E45</f>
        <v>165843195.47058824</v>
      </c>
      <c r="F46" s="153">
        <f>[1]Impuestos!F45</f>
        <v>151174627.70588234</v>
      </c>
      <c r="G46" s="153">
        <f>[1]Impuestos!G45</f>
        <v>168760618.96638656</v>
      </c>
      <c r="H46" s="153">
        <f>[1]Impuestos!H45</f>
        <v>146160868.58823529</v>
      </c>
      <c r="I46" s="153">
        <f>[1]Impuestos!I45</f>
        <v>158811452.73949578</v>
      </c>
      <c r="J46" s="153">
        <f>[1]Impuestos!J45</f>
        <v>157162709.69747898</v>
      </c>
      <c r="K46" s="153">
        <f>[1]Impuestos!K45</f>
        <v>0</v>
      </c>
      <c r="L46" s="153">
        <f>[1]Impuestos!L45</f>
        <v>0</v>
      </c>
      <c r="M46" s="153">
        <f>[1]Impuestos!M45</f>
        <v>0</v>
      </c>
      <c r="N46" s="153">
        <f>[1]Impuestos!N45</f>
        <v>0</v>
      </c>
      <c r="O46" s="153">
        <f>[1]Impuestos!O45</f>
        <v>1247131701.8151259</v>
      </c>
      <c r="P46" s="153">
        <f>[1]Impuestos!P45</f>
        <v>1830557.7164771599</v>
      </c>
      <c r="Q46" s="19"/>
      <c r="R46" s="1"/>
      <c r="S46" s="1"/>
    </row>
    <row r="47" spans="1:19" s="3" customFormat="1" ht="9">
      <c r="A47" s="1"/>
      <c r="B47" s="163" t="s">
        <v>233</v>
      </c>
      <c r="C47" s="153">
        <f>[1]Impuestos!C46</f>
        <v>0</v>
      </c>
      <c r="D47" s="153">
        <f>[1]Impuestos!D46</f>
        <v>0</v>
      </c>
      <c r="E47" s="153">
        <f>[1]Impuestos!E46</f>
        <v>0</v>
      </c>
      <c r="F47" s="153">
        <f>[1]Impuestos!F46</f>
        <v>0</v>
      </c>
      <c r="G47" s="153">
        <f>[1]Impuestos!G46</f>
        <v>0</v>
      </c>
      <c r="H47" s="153">
        <f>[1]Impuestos!H46</f>
        <v>0</v>
      </c>
      <c r="I47" s="153">
        <f>[1]Impuestos!I46</f>
        <v>8236833.8571428563</v>
      </c>
      <c r="J47" s="153">
        <f>[1]Impuestos!J46</f>
        <v>105975295.39495797</v>
      </c>
      <c r="K47" s="153">
        <f>[1]Impuestos!K46</f>
        <v>0</v>
      </c>
      <c r="L47" s="153">
        <f>[1]Impuestos!L46</f>
        <v>0</v>
      </c>
      <c r="M47" s="153">
        <f>[1]Impuestos!M46</f>
        <v>0</v>
      </c>
      <c r="N47" s="153">
        <f>[1]Impuestos!N46</f>
        <v>0</v>
      </c>
      <c r="O47" s="153">
        <f>[1]Impuestos!O46</f>
        <v>114212129.25210083</v>
      </c>
      <c r="P47" s="153">
        <f>[1]Impuestos!P46</f>
        <v>160493.169386669</v>
      </c>
      <c r="Q47" s="19"/>
      <c r="R47" s="1"/>
      <c r="S47" s="1"/>
    </row>
    <row r="48" spans="1:19" s="3" customFormat="1" ht="9">
      <c r="A48" s="1"/>
      <c r="B48" s="164" t="s">
        <v>127</v>
      </c>
      <c r="C48" s="157">
        <f>[1]Impuestos!C47</f>
        <v>521320440.72268903</v>
      </c>
      <c r="D48" s="157">
        <f>[1]Impuestos!D47</f>
        <v>481526404.36134452</v>
      </c>
      <c r="E48" s="157">
        <f>[1]Impuestos!E47</f>
        <v>534845179.10924363</v>
      </c>
      <c r="F48" s="157">
        <f>[1]Impuestos!F47</f>
        <v>548217777.94957983</v>
      </c>
      <c r="G48" s="157">
        <f>[1]Impuestos!G47</f>
        <v>556597323.36134446</v>
      </c>
      <c r="H48" s="157">
        <f>[1]Impuestos!H47</f>
        <v>509434712.58823526</v>
      </c>
      <c r="I48" s="157">
        <f>[1]Impuestos!I47</f>
        <v>542319787.73109245</v>
      </c>
      <c r="J48" s="157">
        <f>[1]Impuestos!J47</f>
        <v>529080638.34453779</v>
      </c>
      <c r="K48" s="157">
        <f>[1]Impuestos!K47</f>
        <v>0</v>
      </c>
      <c r="L48" s="157">
        <f>[1]Impuestos!L47</f>
        <v>0</v>
      </c>
      <c r="M48" s="157">
        <f>[1]Impuestos!M47</f>
        <v>0</v>
      </c>
      <c r="N48" s="157">
        <f>[1]Impuestos!N47</f>
        <v>0</v>
      </c>
      <c r="O48" s="157">
        <f>[1]Impuestos!O47</f>
        <v>4223342264.168067</v>
      </c>
      <c r="P48" s="157">
        <f>[1]Impuestos!P47</f>
        <v>6198026.6888355622</v>
      </c>
      <c r="Q48" s="19"/>
      <c r="R48" s="1"/>
      <c r="S48" s="1"/>
    </row>
    <row r="49" spans="1:19" s="3" customFormat="1" ht="9">
      <c r="A49" s="1"/>
      <c r="B49" s="163" t="s">
        <v>7</v>
      </c>
      <c r="C49" s="153">
        <f>[1]Impuestos!C48</f>
        <v>71762940.285714284</v>
      </c>
      <c r="D49" s="153">
        <f>[1]Impuestos!D48</f>
        <v>63390813.815126047</v>
      </c>
      <c r="E49" s="153">
        <f>[1]Impuestos!E48</f>
        <v>67890231.436974779</v>
      </c>
      <c r="F49" s="153">
        <f>[1]Impuestos!F48</f>
        <v>72569606.840336129</v>
      </c>
      <c r="G49" s="153">
        <f>[1]Impuestos!G48</f>
        <v>63341953.47899159</v>
      </c>
      <c r="H49" s="153">
        <f>[1]Impuestos!H48</f>
        <v>59820389.218487389</v>
      </c>
      <c r="I49" s="153">
        <f>[1]Impuestos!I48</f>
        <v>74672188.193277299</v>
      </c>
      <c r="J49" s="153">
        <f>[1]Impuestos!J48</f>
        <v>64712510.815126047</v>
      </c>
      <c r="K49" s="153">
        <f>[1]Impuestos!K48</f>
        <v>0</v>
      </c>
      <c r="L49" s="153">
        <f>[1]Impuestos!L48</f>
        <v>0</v>
      </c>
      <c r="M49" s="153">
        <f>[1]Impuestos!M48</f>
        <v>0</v>
      </c>
      <c r="N49" s="153">
        <f>[1]Impuestos!N48</f>
        <v>0</v>
      </c>
      <c r="O49" s="153">
        <f>[1]Impuestos!O48</f>
        <v>538160634.08403349</v>
      </c>
      <c r="P49" s="153">
        <f>[1]Impuestos!P48</f>
        <v>790438.76545584504</v>
      </c>
      <c r="Q49" s="19"/>
      <c r="R49" s="1"/>
      <c r="S49" s="1"/>
    </row>
    <row r="50" spans="1:19" s="3" customFormat="1" ht="9">
      <c r="A50" s="1"/>
      <c r="B50" s="164" t="s">
        <v>8</v>
      </c>
      <c r="C50" s="157">
        <f>[1]Impuestos!C49</f>
        <v>262765886.89915964</v>
      </c>
      <c r="D50" s="157">
        <f>[1]Impuestos!D49</f>
        <v>264391940.10924369</v>
      </c>
      <c r="E50" s="157">
        <f>[1]Impuestos!E49</f>
        <v>343156434.68067223</v>
      </c>
      <c r="F50" s="157">
        <f>[1]Impuestos!F49</f>
        <v>321841537.10924369</v>
      </c>
      <c r="G50" s="157">
        <f>[1]Impuestos!G49</f>
        <v>324230518.87394953</v>
      </c>
      <c r="H50" s="157">
        <f>[1]Impuestos!H49</f>
        <v>309472973.1512605</v>
      </c>
      <c r="I50" s="157">
        <f>[1]Impuestos!I49</f>
        <v>302650030.36134452</v>
      </c>
      <c r="J50" s="157">
        <f>[1]Impuestos!J49</f>
        <v>313340578.50420165</v>
      </c>
      <c r="K50" s="157">
        <f>[1]Impuestos!K49</f>
        <v>0</v>
      </c>
      <c r="L50" s="157">
        <f>[1]Impuestos!L49</f>
        <v>0</v>
      </c>
      <c r="M50" s="157">
        <f>[1]Impuestos!M49</f>
        <v>0</v>
      </c>
      <c r="N50" s="157">
        <f>[1]Impuestos!N49</f>
        <v>0</v>
      </c>
      <c r="O50" s="157">
        <f>[1]Impuestos!O49</f>
        <v>2441849899.6890755</v>
      </c>
      <c r="P50" s="157">
        <f>[1]Impuestos!P49</f>
        <v>3582806.651103667</v>
      </c>
      <c r="Q50" s="19"/>
      <c r="R50" s="1"/>
      <c r="S50" s="1"/>
    </row>
    <row r="51" spans="1:19" s="3" customFormat="1" ht="9">
      <c r="A51" s="1"/>
      <c r="B51" s="163" t="s">
        <v>9</v>
      </c>
      <c r="C51" s="153">
        <f>[1]Impuestos!C50</f>
        <v>189224204.61344537</v>
      </c>
      <c r="D51" s="153">
        <f>[1]Impuestos!D50</f>
        <v>181172187.907563</v>
      </c>
      <c r="E51" s="153">
        <f>[1]Impuestos!E50</f>
        <v>196631379.0420168</v>
      </c>
      <c r="F51" s="153">
        <f>[1]Impuestos!F50</f>
        <v>183125751.62184873</v>
      </c>
      <c r="G51" s="153">
        <f>[1]Impuestos!G50</f>
        <v>199600780.78991595</v>
      </c>
      <c r="H51" s="153">
        <f>[1]Impuestos!H50</f>
        <v>167585970.78991595</v>
      </c>
      <c r="I51" s="153">
        <f>[1]Impuestos!I50</f>
        <v>185743958.16806722</v>
      </c>
      <c r="J51" s="153">
        <f>[1]Impuestos!J50</f>
        <v>186726662.11764705</v>
      </c>
      <c r="K51" s="153">
        <f>[1]Impuestos!K50</f>
        <v>0</v>
      </c>
      <c r="L51" s="153">
        <f>[1]Impuestos!L50</f>
        <v>0</v>
      </c>
      <c r="M51" s="153">
        <f>[1]Impuestos!M50</f>
        <v>0</v>
      </c>
      <c r="N51" s="153">
        <f>[1]Impuestos!N50</f>
        <v>0</v>
      </c>
      <c r="O51" s="153">
        <f>[1]Impuestos!O50</f>
        <v>1489810895.0504203</v>
      </c>
      <c r="P51" s="153">
        <f>[1]Impuestos!P50</f>
        <v>2187261.5947888312</v>
      </c>
      <c r="Q51" s="19"/>
      <c r="R51" s="1"/>
      <c r="S51" s="1"/>
    </row>
    <row r="52" spans="1:19" s="3" customFormat="1" ht="9">
      <c r="A52" s="1"/>
      <c r="B52" s="165" t="s">
        <v>128</v>
      </c>
      <c r="C52" s="157">
        <f>[1]Impuestos!C51</f>
        <v>129868325.47899158</v>
      </c>
      <c r="D52" s="157">
        <f>[1]Impuestos!D51</f>
        <v>126775539.32773109</v>
      </c>
      <c r="E52" s="157">
        <f>[1]Impuestos!E51</f>
        <v>136974766.47058824</v>
      </c>
      <c r="F52" s="157">
        <f>[1]Impuestos!F51</f>
        <v>134182580.75630251</v>
      </c>
      <c r="G52" s="157">
        <f>[1]Impuestos!G51</f>
        <v>125899269.38655461</v>
      </c>
      <c r="H52" s="157">
        <f>[1]Impuestos!H51</f>
        <v>150609554.45378152</v>
      </c>
      <c r="I52" s="157">
        <f>[1]Impuestos!I51</f>
        <v>152221765.44537815</v>
      </c>
      <c r="J52" s="157">
        <f>[1]Impuestos!J51</f>
        <v>145937756.37815124</v>
      </c>
      <c r="K52" s="157">
        <f>[1]Impuestos!K51</f>
        <v>0</v>
      </c>
      <c r="L52" s="157">
        <f>[1]Impuestos!L51</f>
        <v>0</v>
      </c>
      <c r="M52" s="157">
        <f>[1]Impuestos!M51</f>
        <v>0</v>
      </c>
      <c r="N52" s="157">
        <f>[1]Impuestos!N51</f>
        <v>0</v>
      </c>
      <c r="O52" s="157">
        <f>[1]Impuestos!O51</f>
        <v>1102469557.697479</v>
      </c>
      <c r="P52" s="157">
        <f>[1]Impuestos!P51</f>
        <v>1616991.3227844313</v>
      </c>
      <c r="Q52" s="19"/>
      <c r="R52" s="1"/>
      <c r="S52" s="1"/>
    </row>
    <row r="53" spans="1:19" s="3" customFormat="1" ht="9">
      <c r="A53" s="1"/>
      <c r="B53" s="163" t="s">
        <v>90</v>
      </c>
      <c r="C53" s="153">
        <f>[1]Impuestos!C52</f>
        <v>59751413.151260503</v>
      </c>
      <c r="D53" s="153">
        <f>[1]Impuestos!D52</f>
        <v>66347395.35294117</v>
      </c>
      <c r="E53" s="153">
        <f>[1]Impuestos!E52</f>
        <v>56832309.193277307</v>
      </c>
      <c r="F53" s="153">
        <f>[1]Impuestos!F52</f>
        <v>52776989.109243691</v>
      </c>
      <c r="G53" s="153">
        <f>[1]Impuestos!G52</f>
        <v>63086108.420168065</v>
      </c>
      <c r="H53" s="153">
        <f>[1]Impuestos!H52</f>
        <v>55688829.319327727</v>
      </c>
      <c r="I53" s="153">
        <f>[1]Impuestos!I52</f>
        <v>63982454.655462183</v>
      </c>
      <c r="J53" s="153">
        <f>[1]Impuestos!J52</f>
        <v>61906290.966386549</v>
      </c>
      <c r="K53" s="153">
        <f>[1]Impuestos!K52</f>
        <v>0</v>
      </c>
      <c r="L53" s="153">
        <f>[1]Impuestos!L52</f>
        <v>0</v>
      </c>
      <c r="M53" s="153">
        <f>[1]Impuestos!M52</f>
        <v>0</v>
      </c>
      <c r="N53" s="153">
        <f>[1]Impuestos!N52</f>
        <v>0</v>
      </c>
      <c r="O53" s="153">
        <f>[1]Impuestos!O52</f>
        <v>480371790.16806722</v>
      </c>
      <c r="P53" s="153">
        <f>[1]Impuestos!P52</f>
        <v>705135.04573365219</v>
      </c>
      <c r="Q53" s="19"/>
      <c r="R53" s="1"/>
      <c r="S53" s="1"/>
    </row>
    <row r="54" spans="1:19" s="3" customFormat="1" ht="9">
      <c r="A54" s="1"/>
      <c r="B54" s="165" t="s">
        <v>88</v>
      </c>
      <c r="C54" s="157">
        <f>[1]Impuestos!C53</f>
        <v>78620198.35294117</v>
      </c>
      <c r="D54" s="157">
        <f>[1]Impuestos!D53</f>
        <v>65664237.420168065</v>
      </c>
      <c r="E54" s="157">
        <f>[1]Impuestos!E53</f>
        <v>73926377.042016804</v>
      </c>
      <c r="F54" s="157">
        <f>[1]Impuestos!F53</f>
        <v>87548151.302521005</v>
      </c>
      <c r="G54" s="157">
        <f>[1]Impuestos!G53</f>
        <v>60868952.277310923</v>
      </c>
      <c r="H54" s="157">
        <f>[1]Impuestos!H53</f>
        <v>78191693.428571418</v>
      </c>
      <c r="I54" s="157">
        <f>[1]Impuestos!I53</f>
        <v>79551195.478991598</v>
      </c>
      <c r="J54" s="157">
        <f>[1]Impuestos!J53</f>
        <v>71171383.109243691</v>
      </c>
      <c r="K54" s="157">
        <f>[1]Impuestos!K53</f>
        <v>0</v>
      </c>
      <c r="L54" s="157">
        <f>[1]Impuestos!L53</f>
        <v>0</v>
      </c>
      <c r="M54" s="157">
        <f>[1]Impuestos!M53</f>
        <v>0</v>
      </c>
      <c r="N54" s="157">
        <f>[1]Impuestos!N53</f>
        <v>0</v>
      </c>
      <c r="O54" s="157">
        <f>[1]Impuestos!O53</f>
        <v>595542188.41176462</v>
      </c>
      <c r="P54" s="157">
        <f>[1]Impuestos!P53</f>
        <v>874634.54575368343</v>
      </c>
      <c r="Q54" s="19"/>
      <c r="R54" s="1"/>
      <c r="S54" s="1"/>
    </row>
    <row r="55" spans="1:19" s="3" customFormat="1" ht="9">
      <c r="A55" s="1"/>
      <c r="B55" s="163" t="s">
        <v>10</v>
      </c>
      <c r="C55" s="153">
        <f>[1]Impuestos!C54</f>
        <v>259363087.64705881</v>
      </c>
      <c r="D55" s="153">
        <f>[1]Impuestos!D54</f>
        <v>232618654.11764705</v>
      </c>
      <c r="E55" s="153">
        <f>[1]Impuestos!E54</f>
        <v>268446839.9579832</v>
      </c>
      <c r="F55" s="153">
        <f>[1]Impuestos!F54</f>
        <v>276093719.98319328</v>
      </c>
      <c r="G55" s="153">
        <f>[1]Impuestos!G54</f>
        <v>272598757.15966386</v>
      </c>
      <c r="H55" s="153">
        <f>[1]Impuestos!H54</f>
        <v>262480849.21848738</v>
      </c>
      <c r="I55" s="153">
        <f>[1]Impuestos!I54</f>
        <v>272825006.76470584</v>
      </c>
      <c r="J55" s="153">
        <f>[1]Impuestos!J54</f>
        <v>275169700.80672264</v>
      </c>
      <c r="K55" s="153">
        <f>[1]Impuestos!K54</f>
        <v>0</v>
      </c>
      <c r="L55" s="153">
        <f>[1]Impuestos!L54</f>
        <v>0</v>
      </c>
      <c r="M55" s="153">
        <f>[1]Impuestos!M54</f>
        <v>0</v>
      </c>
      <c r="N55" s="153">
        <f>[1]Impuestos!N54</f>
        <v>0</v>
      </c>
      <c r="O55" s="153">
        <f>[1]Impuestos!O54</f>
        <v>2119596615.655462</v>
      </c>
      <c r="P55" s="153">
        <f>[1]Impuestos!P54</f>
        <v>3109491.5716425451</v>
      </c>
      <c r="Q55" s="19"/>
      <c r="R55" s="1"/>
      <c r="S55" s="1"/>
    </row>
    <row r="56" spans="1:19" s="3" customFormat="1" ht="9">
      <c r="A56" s="1"/>
      <c r="B56" s="53" t="s">
        <v>0</v>
      </c>
      <c r="C56" s="53">
        <f>[1]Impuestos!C55</f>
        <v>4271694159.3445373</v>
      </c>
      <c r="D56" s="53">
        <f>[1]Impuestos!D55</f>
        <v>4065661113.7647057</v>
      </c>
      <c r="E56" s="53">
        <f>[1]Impuestos!E55</f>
        <v>4411877705.5294123</v>
      </c>
      <c r="F56" s="53">
        <f>[1]Impuestos!F55</f>
        <v>4459585476.1176472</v>
      </c>
      <c r="G56" s="53">
        <f>[1]Impuestos!G55</f>
        <v>4798531606.5966387</v>
      </c>
      <c r="H56" s="53">
        <f>[1]Impuestos!H55</f>
        <v>4613850358.0252104</v>
      </c>
      <c r="I56" s="53">
        <f>[1]Impuestos!I55</f>
        <v>4666622429.168066</v>
      </c>
      <c r="J56" s="53">
        <f>[1]Impuestos!J55</f>
        <v>4763108216.5546207</v>
      </c>
      <c r="K56" s="53">
        <f>[1]Impuestos!K55</f>
        <v>0</v>
      </c>
      <c r="L56" s="53">
        <f>[1]Impuestos!L55</f>
        <v>0</v>
      </c>
      <c r="M56" s="53">
        <f>[1]Impuestos!M55</f>
        <v>0</v>
      </c>
      <c r="N56" s="53">
        <f>[1]Impuestos!N55</f>
        <v>0</v>
      </c>
      <c r="O56" s="53">
        <f>[1]Impuestos!O55</f>
        <v>36050931065.100838</v>
      </c>
      <c r="P56" s="53">
        <f>[1]Impuestos!P55</f>
        <v>52867448.714894444</v>
      </c>
      <c r="Q56" s="19"/>
      <c r="R56" s="1"/>
      <c r="S56" s="1"/>
    </row>
    <row r="57" spans="1:19" s="3" customFormat="1" ht="9">
      <c r="A57" s="1"/>
      <c r="B57" s="53" t="s">
        <v>5</v>
      </c>
      <c r="C57" s="53">
        <f>[1]Impuestos!C56</f>
        <v>6309181.1055808021</v>
      </c>
      <c r="D57" s="53">
        <f>[1]Impuestos!D56</f>
        <v>6194821.1393641718</v>
      </c>
      <c r="E57" s="53">
        <f>[1]Impuestos!E56</f>
        <v>6607772.7437236588</v>
      </c>
      <c r="F57" s="53">
        <f>[1]Impuestos!F56</f>
        <v>6682027.9833947364</v>
      </c>
      <c r="G57" s="53">
        <f>[1]Impuestos!G56</f>
        <v>6934294.2291858941</v>
      </c>
      <c r="H57" s="53">
        <f>[1]Impuestos!H56</f>
        <v>6663465.8049785681</v>
      </c>
      <c r="I57" s="53">
        <f>[1]Impuestos!I56</f>
        <v>6802061.6697782502</v>
      </c>
      <c r="J57" s="53">
        <f>[1]Impuestos!J56</f>
        <v>6673824.0388883566</v>
      </c>
      <c r="K57" s="53">
        <f>[1]Impuestos!K56</f>
        <v>0</v>
      </c>
      <c r="L57" s="53">
        <f>[1]Impuestos!L56</f>
        <v>0</v>
      </c>
      <c r="M57" s="53">
        <f>[1]Impuestos!M56</f>
        <v>0</v>
      </c>
      <c r="N57" s="53">
        <f>[1]Impuestos!N56</f>
        <v>0</v>
      </c>
      <c r="O57" s="53">
        <f>[1]Impuestos!O56</f>
        <v>52867448.714894444</v>
      </c>
      <c r="P57" s="53">
        <f>[1]Impuestos!P56</f>
        <v>0</v>
      </c>
      <c r="Q57" s="19"/>
      <c r="R57" s="1"/>
      <c r="S57" s="1"/>
    </row>
    <row r="58" spans="1:19" s="1" customFormat="1" ht="18" customHeight="1">
      <c r="B58" s="53" t="s">
        <v>15</v>
      </c>
      <c r="C58" s="131">
        <f>[1]Impuestos!C57</f>
        <v>677.06</v>
      </c>
      <c r="D58" s="131">
        <f>[1]Impuestos!D57</f>
        <v>656.3</v>
      </c>
      <c r="E58" s="131">
        <f>[1]Impuestos!E57</f>
        <v>667.68</v>
      </c>
      <c r="F58" s="131">
        <f>[1]Impuestos!F57</f>
        <v>667.4</v>
      </c>
      <c r="G58" s="131">
        <f>[1]Impuestos!G57</f>
        <v>692</v>
      </c>
      <c r="H58" s="131">
        <f>[1]Impuestos!H57</f>
        <v>692.41</v>
      </c>
      <c r="I58" s="131">
        <f>[1]Impuestos!I57</f>
        <v>686.06</v>
      </c>
      <c r="J58" s="131">
        <f>[1]Impuestos!J57</f>
        <v>713.7</v>
      </c>
      <c r="K58" s="131">
        <f>[1]Impuestos!K57</f>
        <v>718.44</v>
      </c>
      <c r="L58" s="131">
        <f>[1]Impuestos!L57</f>
        <v>1</v>
      </c>
      <c r="M58" s="131">
        <f>[1]Impuestos!M57</f>
        <v>1</v>
      </c>
      <c r="N58" s="131">
        <f>[1]Impuestos!N57</f>
        <v>1</v>
      </c>
      <c r="O58" s="131">
        <f>[1]Impuestos!O57</f>
        <v>0</v>
      </c>
      <c r="P58" s="131">
        <f>[1]Impuestos!P57</f>
        <v>0</v>
      </c>
      <c r="Q58" s="20"/>
    </row>
    <row r="59" spans="1:19" s="1" customFormat="1" ht="30" customHeight="1">
      <c r="B59" s="317" t="s">
        <v>174</v>
      </c>
      <c r="C59" s="317"/>
      <c r="D59" s="317"/>
      <c r="E59" s="317"/>
      <c r="F59" s="317"/>
      <c r="G59" s="317"/>
      <c r="H59" s="317"/>
      <c r="I59" s="317"/>
      <c r="J59" s="317"/>
      <c r="K59" s="317"/>
      <c r="L59" s="317"/>
      <c r="M59" s="317"/>
      <c r="N59" s="317"/>
      <c r="O59" s="317"/>
      <c r="P59" s="317"/>
      <c r="Q59" s="20"/>
    </row>
    <row r="60" spans="1:19" s="1" customFormat="1" ht="18" customHeight="1">
      <c r="Q60" s="21"/>
    </row>
    <row r="61" spans="1:19" ht="7.5" customHeight="1"/>
    <row r="62" spans="1:19" ht="1.5" customHeight="1"/>
  </sheetData>
  <mergeCells count="5">
    <mergeCell ref="B59:P59"/>
    <mergeCell ref="B36:P36"/>
    <mergeCell ref="B8:P8"/>
    <mergeCell ref="B34:P34"/>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7"/>
  <sheetViews>
    <sheetView showGridLines="0" topLeftCell="A64" zoomScale="115" zoomScaleNormal="115" workbookViewId="0">
      <selection activeCell="D72" sqref="D72:Q93"/>
    </sheetView>
  </sheetViews>
  <sheetFormatPr baseColWidth="10" defaultColWidth="11.453125" defaultRowHeight="14"/>
  <cols>
    <col min="1" max="1" width="4.1796875" style="14" customWidth="1"/>
    <col min="2" max="3" width="20.81640625" style="14" customWidth="1"/>
    <col min="4" max="5" width="10.453125" style="14" bestFit="1" customWidth="1"/>
    <col min="6" max="7" width="11" style="14" bestFit="1" customWidth="1"/>
    <col min="8" max="8" width="13.26953125" style="14" customWidth="1"/>
    <col min="9" max="9" width="11" style="14" bestFit="1" customWidth="1"/>
    <col min="10" max="10" width="10.7265625" style="14" bestFit="1" customWidth="1"/>
    <col min="11" max="11" width="11.7265625" style="14" customWidth="1"/>
    <col min="12" max="12" width="11" style="14" bestFit="1" customWidth="1"/>
    <col min="13" max="13" width="10.7265625" style="14" customWidth="1"/>
    <col min="14" max="14" width="11.7265625" style="14" customWidth="1"/>
    <col min="15" max="15" width="11.453125" style="14" bestFit="1" customWidth="1"/>
    <col min="16" max="16" width="11.7265625" style="14" bestFit="1" customWidth="1"/>
    <col min="17" max="17" width="11.453125" style="14" bestFit="1" customWidth="1"/>
    <col min="18" max="18" width="1" style="14" customWidth="1"/>
    <col min="19" max="16384" width="11.453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8"/>
    </row>
    <row r="8" spans="1:18" s="34" customFormat="1" ht="22.5" customHeight="1">
      <c r="B8" s="303" t="s">
        <v>29</v>
      </c>
      <c r="C8" s="304"/>
      <c r="D8" s="304"/>
      <c r="E8" s="304"/>
      <c r="F8" s="304"/>
      <c r="G8" s="304"/>
      <c r="H8" s="304"/>
      <c r="I8" s="304"/>
      <c r="J8" s="304"/>
      <c r="K8" s="304"/>
      <c r="L8" s="304"/>
      <c r="M8" s="304"/>
      <c r="N8" s="304"/>
      <c r="O8" s="304"/>
      <c r="P8" s="305"/>
      <c r="Q8" s="38"/>
      <c r="R8" s="38"/>
    </row>
    <row r="9" spans="1:18" s="34" customFormat="1" ht="11.25" customHeight="1">
      <c r="B9" s="62" t="s">
        <v>6</v>
      </c>
      <c r="C9" s="29"/>
      <c r="D9" s="29" t="s">
        <v>19</v>
      </c>
      <c r="E9" s="29" t="s">
        <v>20</v>
      </c>
      <c r="F9" s="29" t="s">
        <v>21</v>
      </c>
      <c r="G9" s="29" t="s">
        <v>22</v>
      </c>
      <c r="H9" s="29" t="s">
        <v>23</v>
      </c>
      <c r="I9" s="29" t="s">
        <v>24</v>
      </c>
      <c r="J9" s="29" t="s">
        <v>25</v>
      </c>
      <c r="K9" s="29" t="s">
        <v>26</v>
      </c>
      <c r="L9" s="29" t="s">
        <v>27</v>
      </c>
      <c r="M9" s="29" t="s">
        <v>46</v>
      </c>
      <c r="N9" s="111" t="s">
        <v>47</v>
      </c>
      <c r="O9" s="111" t="s">
        <v>48</v>
      </c>
      <c r="P9" s="63" t="s">
        <v>0</v>
      </c>
      <c r="Q9" s="38"/>
      <c r="R9" s="38"/>
    </row>
    <row r="10" spans="1:18" s="34" customFormat="1" ht="15" customHeight="1">
      <c r="B10" s="320" t="s">
        <v>171</v>
      </c>
      <c r="C10" s="321"/>
      <c r="D10" s="321"/>
      <c r="E10" s="321"/>
      <c r="F10" s="321"/>
      <c r="G10" s="321"/>
      <c r="H10" s="321"/>
      <c r="I10" s="321"/>
      <c r="J10" s="321"/>
      <c r="K10" s="321"/>
      <c r="L10" s="321"/>
      <c r="M10" s="321"/>
      <c r="N10" s="321"/>
      <c r="O10" s="321"/>
      <c r="P10" s="322"/>
      <c r="R10" s="38"/>
    </row>
    <row r="11" spans="1:18" s="198" customFormat="1" ht="9">
      <c r="A11" s="196"/>
      <c r="B11" s="292" t="s">
        <v>224</v>
      </c>
      <c r="C11" s="155" t="s">
        <v>130</v>
      </c>
      <c r="D11" s="155">
        <f>[1]Visitas!C11</f>
        <v>21190</v>
      </c>
      <c r="E11" s="155">
        <f>[1]Visitas!D11</f>
        <v>19729</v>
      </c>
      <c r="F11" s="155">
        <f>[1]Visitas!E11</f>
        <v>18383</v>
      </c>
      <c r="G11" s="155">
        <f>[1]Visitas!F11</f>
        <v>17710</v>
      </c>
      <c r="H11" s="155">
        <f>[1]Visitas!G11</f>
        <v>18481</v>
      </c>
      <c r="I11" s="155">
        <f>[1]Visitas!H11</f>
        <v>18043</v>
      </c>
      <c r="J11" s="155">
        <f>[1]Visitas!I11</f>
        <v>20192</v>
      </c>
      <c r="K11" s="155">
        <f>[1]Visitas!J11</f>
        <v>22441</v>
      </c>
      <c r="L11" s="155">
        <f>[1]Visitas!K11</f>
        <v>0</v>
      </c>
      <c r="M11" s="155">
        <f>[1]Visitas!L11</f>
        <v>0</v>
      </c>
      <c r="N11" s="155">
        <f>[1]Visitas!M11</f>
        <v>0</v>
      </c>
      <c r="O11" s="155">
        <f>[1]Visitas!N11</f>
        <v>0</v>
      </c>
      <c r="P11" s="155">
        <f>[1]Visitas!O11</f>
        <v>156169</v>
      </c>
      <c r="Q11" s="197"/>
      <c r="R11" s="197"/>
    </row>
    <row r="12" spans="1:18" s="196" customFormat="1" ht="9">
      <c r="B12" s="160" t="s">
        <v>125</v>
      </c>
      <c r="C12" s="153" t="s">
        <v>62</v>
      </c>
      <c r="D12" s="153">
        <f>[1]Visitas!C12</f>
        <v>15860</v>
      </c>
      <c r="E12" s="153">
        <f>[1]Visitas!D12</f>
        <v>13897</v>
      </c>
      <c r="F12" s="153">
        <f>[1]Visitas!E12</f>
        <v>17731</v>
      </c>
      <c r="G12" s="153">
        <f>[1]Visitas!F12</f>
        <v>17639</v>
      </c>
      <c r="H12" s="153">
        <f>[1]Visitas!G12</f>
        <v>19731</v>
      </c>
      <c r="I12" s="153">
        <f>[1]Visitas!H12</f>
        <v>16976</v>
      </c>
      <c r="J12" s="153">
        <f>[1]Visitas!I12</f>
        <v>18784</v>
      </c>
      <c r="K12" s="153">
        <f>[1]Visitas!J12</f>
        <v>19339</v>
      </c>
      <c r="L12" s="153">
        <f>[1]Visitas!K12</f>
        <v>0</v>
      </c>
      <c r="M12" s="153">
        <f>[1]Visitas!L12</f>
        <v>0</v>
      </c>
      <c r="N12" s="153">
        <f>[1]Visitas!M12</f>
        <v>0</v>
      </c>
      <c r="O12" s="153">
        <f>[1]Visitas!N12</f>
        <v>0</v>
      </c>
      <c r="P12" s="153">
        <f>[1]Visitas!O12</f>
        <v>139957</v>
      </c>
      <c r="Q12" s="197"/>
      <c r="R12" s="197"/>
    </row>
    <row r="13" spans="1:18" s="198" customFormat="1" ht="9">
      <c r="A13" s="196"/>
      <c r="B13" s="161" t="s">
        <v>1</v>
      </c>
      <c r="C13" s="155" t="s">
        <v>63</v>
      </c>
      <c r="D13" s="155">
        <f>[1]Visitas!C13</f>
        <v>34847</v>
      </c>
      <c r="E13" s="155">
        <f>[1]Visitas!D13</f>
        <v>34267</v>
      </c>
      <c r="F13" s="155">
        <f>[1]Visitas!E13</f>
        <v>37585</v>
      </c>
      <c r="G13" s="155">
        <f>[1]Visitas!F13</f>
        <v>36880</v>
      </c>
      <c r="H13" s="155">
        <f>[1]Visitas!G13</f>
        <v>46153</v>
      </c>
      <c r="I13" s="155">
        <f>[1]Visitas!H13</f>
        <v>39658</v>
      </c>
      <c r="J13" s="155">
        <f>[1]Visitas!I13</f>
        <v>40773</v>
      </c>
      <c r="K13" s="155">
        <f>[1]Visitas!J13</f>
        <v>46501</v>
      </c>
      <c r="L13" s="155">
        <f>[1]Visitas!K13</f>
        <v>0</v>
      </c>
      <c r="M13" s="155">
        <f>[1]Visitas!L13</f>
        <v>0</v>
      </c>
      <c r="N13" s="155">
        <f>[1]Visitas!M13</f>
        <v>0</v>
      </c>
      <c r="O13" s="155">
        <f>[1]Visitas!N13</f>
        <v>0</v>
      </c>
      <c r="P13" s="155">
        <f>[1]Visitas!O13</f>
        <v>316664</v>
      </c>
      <c r="Q13" s="197"/>
      <c r="R13" s="197"/>
    </row>
    <row r="14" spans="1:18" s="198" customFormat="1" ht="9">
      <c r="A14" s="196"/>
      <c r="B14" s="162" t="s">
        <v>49</v>
      </c>
      <c r="C14" s="153" t="s">
        <v>64</v>
      </c>
      <c r="D14" s="153">
        <f>[1]Visitas!C14</f>
        <v>17763</v>
      </c>
      <c r="E14" s="153">
        <f>[1]Visitas!D14</f>
        <v>17443</v>
      </c>
      <c r="F14" s="153">
        <f>[1]Visitas!E14</f>
        <v>20738</v>
      </c>
      <c r="G14" s="153">
        <f>[1]Visitas!F14</f>
        <v>19674</v>
      </c>
      <c r="H14" s="153">
        <f>[1]Visitas!G14</f>
        <v>21437</v>
      </c>
      <c r="I14" s="153">
        <f>[1]Visitas!H14</f>
        <v>19377</v>
      </c>
      <c r="J14" s="153">
        <f>[1]Visitas!I14</f>
        <v>18939</v>
      </c>
      <c r="K14" s="153">
        <f>[1]Visitas!J14</f>
        <v>22250</v>
      </c>
      <c r="L14" s="153">
        <f>[1]Visitas!K14</f>
        <v>0</v>
      </c>
      <c r="M14" s="153">
        <f>[1]Visitas!L14</f>
        <v>0</v>
      </c>
      <c r="N14" s="153">
        <f>[1]Visitas!M14</f>
        <v>0</v>
      </c>
      <c r="O14" s="153">
        <f>[1]Visitas!N14</f>
        <v>0</v>
      </c>
      <c r="P14" s="153">
        <f>[1]Visitas!O14</f>
        <v>157621</v>
      </c>
      <c r="Q14" s="197"/>
      <c r="R14" s="197"/>
    </row>
    <row r="15" spans="1:18" s="198" customFormat="1" ht="9">
      <c r="A15" s="196"/>
      <c r="B15" s="161" t="s">
        <v>152</v>
      </c>
      <c r="C15" s="155" t="s">
        <v>153</v>
      </c>
      <c r="D15" s="155">
        <f>[1]Visitas!C15</f>
        <v>13897</v>
      </c>
      <c r="E15" s="155">
        <f>[1]Visitas!D15</f>
        <v>16230</v>
      </c>
      <c r="F15" s="155">
        <f>[1]Visitas!E15</f>
        <v>13894</v>
      </c>
      <c r="G15" s="155">
        <f>[1]Visitas!F15</f>
        <v>15031</v>
      </c>
      <c r="H15" s="155">
        <f>[1]Visitas!G15</f>
        <v>16572</v>
      </c>
      <c r="I15" s="155">
        <f>[1]Visitas!H15</f>
        <v>13694</v>
      </c>
      <c r="J15" s="155">
        <f>[1]Visitas!I15</f>
        <v>15089</v>
      </c>
      <c r="K15" s="155">
        <f>[1]Visitas!J15</f>
        <v>15095</v>
      </c>
      <c r="L15" s="155">
        <f>[1]Visitas!K15</f>
        <v>0</v>
      </c>
      <c r="M15" s="155">
        <f>[1]Visitas!L15</f>
        <v>0</v>
      </c>
      <c r="N15" s="155">
        <f>[1]Visitas!M15</f>
        <v>0</v>
      </c>
      <c r="O15" s="155">
        <f>[1]Visitas!N15</f>
        <v>0</v>
      </c>
      <c r="P15" s="155">
        <f>[1]Visitas!O15</f>
        <v>119502</v>
      </c>
      <c r="Q15" s="197"/>
      <c r="R15" s="197"/>
    </row>
    <row r="16" spans="1:18" s="198" customFormat="1" ht="9">
      <c r="A16" s="196"/>
      <c r="B16" s="160" t="s">
        <v>18</v>
      </c>
      <c r="C16" s="153" t="s">
        <v>65</v>
      </c>
      <c r="D16" s="153">
        <f>[1]Visitas!C16</f>
        <v>22235</v>
      </c>
      <c r="E16" s="153">
        <f>[1]Visitas!D16</f>
        <v>25548</v>
      </c>
      <c r="F16" s="153">
        <f>[1]Visitas!E16</f>
        <v>20299</v>
      </c>
      <c r="G16" s="153">
        <f>[1]Visitas!F16</f>
        <v>18005</v>
      </c>
      <c r="H16" s="153">
        <f>[1]Visitas!G16</f>
        <v>16815</v>
      </c>
      <c r="I16" s="153">
        <f>[1]Visitas!H16</f>
        <v>14095</v>
      </c>
      <c r="J16" s="153">
        <f>[1]Visitas!I16</f>
        <v>18880</v>
      </c>
      <c r="K16" s="153">
        <f>[1]Visitas!J16</f>
        <v>18298</v>
      </c>
      <c r="L16" s="153">
        <f>[1]Visitas!K16</f>
        <v>0</v>
      </c>
      <c r="M16" s="153">
        <f>[1]Visitas!L16</f>
        <v>0</v>
      </c>
      <c r="N16" s="153">
        <f>[1]Visitas!M16</f>
        <v>0</v>
      </c>
      <c r="O16" s="153">
        <f>[1]Visitas!N16</f>
        <v>0</v>
      </c>
      <c r="P16" s="153">
        <f>[1]Visitas!O16</f>
        <v>154175</v>
      </c>
      <c r="Q16" s="197"/>
      <c r="R16" s="197"/>
    </row>
    <row r="17" spans="1:18" s="198" customFormat="1" ht="9">
      <c r="A17" s="196"/>
      <c r="B17" s="161" t="s">
        <v>76</v>
      </c>
      <c r="C17" s="155" t="s">
        <v>66</v>
      </c>
      <c r="D17" s="155">
        <f>[1]Visitas!C17</f>
        <v>28673</v>
      </c>
      <c r="E17" s="155">
        <f>[1]Visitas!D17</f>
        <v>27177</v>
      </c>
      <c r="F17" s="155">
        <f>[1]Visitas!E17</f>
        <v>30997</v>
      </c>
      <c r="G17" s="155">
        <f>[1]Visitas!F17</f>
        <v>27265</v>
      </c>
      <c r="H17" s="155">
        <f>[1]Visitas!G17</f>
        <v>33501</v>
      </c>
      <c r="I17" s="155">
        <f>[1]Visitas!H17</f>
        <v>28926</v>
      </c>
      <c r="J17" s="155">
        <f>[1]Visitas!I17</f>
        <v>34021</v>
      </c>
      <c r="K17" s="155">
        <f>[1]Visitas!J17</f>
        <v>38445</v>
      </c>
      <c r="L17" s="155">
        <f>[1]Visitas!K17</f>
        <v>0</v>
      </c>
      <c r="M17" s="155">
        <f>[1]Visitas!L17</f>
        <v>0</v>
      </c>
      <c r="N17" s="155">
        <f>[1]Visitas!M17</f>
        <v>0</v>
      </c>
      <c r="O17" s="155">
        <f>[1]Visitas!N17</f>
        <v>0</v>
      </c>
      <c r="P17" s="155">
        <f>[1]Visitas!O17</f>
        <v>249005</v>
      </c>
      <c r="Q17" s="197"/>
      <c r="R17" s="197"/>
    </row>
    <row r="18" spans="1:18" s="198" customFormat="1" ht="9">
      <c r="A18" s="196"/>
      <c r="B18" s="160" t="s">
        <v>126</v>
      </c>
      <c r="C18" s="153" t="s">
        <v>67</v>
      </c>
      <c r="D18" s="153">
        <f>[1]Visitas!C18</f>
        <v>67161</v>
      </c>
      <c r="E18" s="153">
        <f>[1]Visitas!D18</f>
        <v>65633</v>
      </c>
      <c r="F18" s="153">
        <f>[1]Visitas!E18</f>
        <v>72898</v>
      </c>
      <c r="G18" s="153">
        <f>[1]Visitas!F18</f>
        <v>71038</v>
      </c>
      <c r="H18" s="153">
        <f>[1]Visitas!G18</f>
        <v>81185</v>
      </c>
      <c r="I18" s="153">
        <f>[1]Visitas!H18</f>
        <v>70270</v>
      </c>
      <c r="J18" s="153">
        <f>[1]Visitas!I18</f>
        <v>74526</v>
      </c>
      <c r="K18" s="153">
        <f>[1]Visitas!J18</f>
        <v>78381</v>
      </c>
      <c r="L18" s="153">
        <f>[1]Visitas!K18</f>
        <v>0</v>
      </c>
      <c r="M18" s="153">
        <f>[1]Visitas!L18</f>
        <v>0</v>
      </c>
      <c r="N18" s="153">
        <f>[1]Visitas!M18</f>
        <v>0</v>
      </c>
      <c r="O18" s="153">
        <f>[1]Visitas!N18</f>
        <v>0</v>
      </c>
      <c r="P18" s="153">
        <f>[1]Visitas!O18</f>
        <v>581092</v>
      </c>
      <c r="Q18" s="197"/>
      <c r="R18" s="197"/>
    </row>
    <row r="19" spans="1:18" s="198" customFormat="1" ht="9">
      <c r="A19" s="196"/>
      <c r="B19" s="161" t="s">
        <v>2</v>
      </c>
      <c r="C19" s="155" t="s">
        <v>68</v>
      </c>
      <c r="D19" s="155">
        <f>[1]Visitas!C19</f>
        <v>7410</v>
      </c>
      <c r="E19" s="155">
        <f>[1]Visitas!D19</f>
        <v>7876</v>
      </c>
      <c r="F19" s="155">
        <f>[1]Visitas!E19</f>
        <v>8080</v>
      </c>
      <c r="G19" s="155">
        <f>[1]Visitas!F19</f>
        <v>7508</v>
      </c>
      <c r="H19" s="155">
        <f>[1]Visitas!G19</f>
        <v>6663</v>
      </c>
      <c r="I19" s="155">
        <f>[1]Visitas!H19</f>
        <v>6219</v>
      </c>
      <c r="J19" s="155">
        <f>[1]Visitas!I19</f>
        <v>6729</v>
      </c>
      <c r="K19" s="155">
        <f>[1]Visitas!J19</f>
        <v>7133</v>
      </c>
      <c r="L19" s="155">
        <f>[1]Visitas!K19</f>
        <v>0</v>
      </c>
      <c r="M19" s="155">
        <f>[1]Visitas!L19</f>
        <v>0</v>
      </c>
      <c r="N19" s="155">
        <f>[1]Visitas!M19</f>
        <v>0</v>
      </c>
      <c r="O19" s="155">
        <f>[1]Visitas!N19</f>
        <v>0</v>
      </c>
      <c r="P19" s="155">
        <f>[1]Visitas!O19</f>
        <v>57618</v>
      </c>
      <c r="Q19" s="197"/>
      <c r="R19" s="197"/>
    </row>
    <row r="20" spans="1:18" s="198" customFormat="1" ht="9">
      <c r="A20" s="196"/>
      <c r="B20" s="163" t="s">
        <v>3</v>
      </c>
      <c r="C20" s="156" t="s">
        <v>69</v>
      </c>
      <c r="D20" s="156">
        <f>[1]Visitas!C20</f>
        <v>16422</v>
      </c>
      <c r="E20" s="156">
        <f>[1]Visitas!D20</f>
        <v>15316</v>
      </c>
      <c r="F20" s="156">
        <f>[1]Visitas!E20</f>
        <v>17428</v>
      </c>
      <c r="G20" s="156">
        <f>[1]Visitas!F20</f>
        <v>17439</v>
      </c>
      <c r="H20" s="156">
        <f>[1]Visitas!G20</f>
        <v>18022</v>
      </c>
      <c r="I20" s="156">
        <f>[1]Visitas!H20</f>
        <v>17050</v>
      </c>
      <c r="J20" s="156">
        <f>[1]Visitas!I20</f>
        <v>18773</v>
      </c>
      <c r="K20" s="156">
        <f>[1]Visitas!J20</f>
        <v>18876</v>
      </c>
      <c r="L20" s="156">
        <f>[1]Visitas!K20</f>
        <v>0</v>
      </c>
      <c r="M20" s="156">
        <f>[1]Visitas!L20</f>
        <v>0</v>
      </c>
      <c r="N20" s="156">
        <f>[1]Visitas!M20</f>
        <v>0</v>
      </c>
      <c r="O20" s="156">
        <f>[1]Visitas!N20</f>
        <v>0</v>
      </c>
      <c r="P20" s="156">
        <f>[1]Visitas!O20</f>
        <v>139326</v>
      </c>
      <c r="Q20" s="197"/>
      <c r="R20" s="197"/>
    </row>
    <row r="21" spans="1:18" s="198" customFormat="1" ht="9">
      <c r="A21" s="196"/>
      <c r="B21" s="163" t="s">
        <v>233</v>
      </c>
      <c r="C21" s="156" t="s">
        <v>234</v>
      </c>
      <c r="D21" s="156">
        <f>[1]Visitas!C21</f>
        <v>0</v>
      </c>
      <c r="E21" s="156">
        <f>[1]Visitas!D21</f>
        <v>0</v>
      </c>
      <c r="F21" s="156">
        <f>[1]Visitas!E21</f>
        <v>0</v>
      </c>
      <c r="G21" s="156">
        <f>[1]Visitas!F21</f>
        <v>0</v>
      </c>
      <c r="H21" s="156">
        <f>[1]Visitas!G21</f>
        <v>0</v>
      </c>
      <c r="I21" s="156">
        <f>[1]Visitas!H21</f>
        <v>0</v>
      </c>
      <c r="J21" s="156">
        <f>[1]Visitas!I21</f>
        <v>3002</v>
      </c>
      <c r="K21" s="156">
        <f>[1]Visitas!J21</f>
        <v>27515</v>
      </c>
      <c r="L21" s="156">
        <f>[1]Visitas!K21</f>
        <v>0</v>
      </c>
      <c r="M21" s="156">
        <f>[1]Visitas!L21</f>
        <v>0</v>
      </c>
      <c r="N21" s="156">
        <f>[1]Visitas!M21</f>
        <v>0</v>
      </c>
      <c r="O21" s="156">
        <f>[1]Visitas!N21</f>
        <v>0</v>
      </c>
      <c r="P21" s="156">
        <f>[1]Visitas!O21</f>
        <v>30517</v>
      </c>
      <c r="Q21" s="197"/>
      <c r="R21" s="197"/>
    </row>
    <row r="22" spans="1:18" s="198" customFormat="1" ht="9">
      <c r="A22" s="196"/>
      <c r="B22" s="164" t="s">
        <v>127</v>
      </c>
      <c r="C22" s="157" t="s">
        <v>70</v>
      </c>
      <c r="D22" s="157">
        <f>[1]Visitas!C22</f>
        <v>60557</v>
      </c>
      <c r="E22" s="157">
        <f>[1]Visitas!D22</f>
        <v>59724</v>
      </c>
      <c r="F22" s="157">
        <f>[1]Visitas!E22</f>
        <v>63805</v>
      </c>
      <c r="G22" s="157">
        <f>[1]Visitas!F22</f>
        <v>60922</v>
      </c>
      <c r="H22" s="157">
        <f>[1]Visitas!G22</f>
        <v>62871</v>
      </c>
      <c r="I22" s="157">
        <f>[1]Visitas!H22</f>
        <v>53910</v>
      </c>
      <c r="J22" s="157">
        <f>[1]Visitas!I22</f>
        <v>62255</v>
      </c>
      <c r="K22" s="157">
        <f>[1]Visitas!J22</f>
        <v>62214</v>
      </c>
      <c r="L22" s="157">
        <f>[1]Visitas!K22</f>
        <v>0</v>
      </c>
      <c r="M22" s="157">
        <f>[1]Visitas!L22</f>
        <v>0</v>
      </c>
      <c r="N22" s="157">
        <f>[1]Visitas!M22</f>
        <v>0</v>
      </c>
      <c r="O22" s="157">
        <f>[1]Visitas!N22</f>
        <v>0</v>
      </c>
      <c r="P22" s="157">
        <f>[1]Visitas!O22</f>
        <v>486258</v>
      </c>
      <c r="Q22" s="197"/>
      <c r="R22" s="197"/>
    </row>
    <row r="23" spans="1:18" s="198" customFormat="1" ht="9">
      <c r="A23" s="196"/>
      <c r="B23" s="163" t="s">
        <v>7</v>
      </c>
      <c r="C23" s="156" t="s">
        <v>71</v>
      </c>
      <c r="D23" s="156">
        <f>[1]Visitas!C23</f>
        <v>10946</v>
      </c>
      <c r="E23" s="156">
        <f>[1]Visitas!D23</f>
        <v>11274</v>
      </c>
      <c r="F23" s="156">
        <f>[1]Visitas!E23</f>
        <v>11246</v>
      </c>
      <c r="G23" s="156">
        <f>[1]Visitas!F23</f>
        <v>10645</v>
      </c>
      <c r="H23" s="156">
        <f>[1]Visitas!G23</f>
        <v>11052</v>
      </c>
      <c r="I23" s="156">
        <f>[1]Visitas!H23</f>
        <v>9617</v>
      </c>
      <c r="J23" s="156">
        <f>[1]Visitas!I23</f>
        <v>11206</v>
      </c>
      <c r="K23" s="156">
        <f>[1]Visitas!J23</f>
        <v>10874</v>
      </c>
      <c r="L23" s="156">
        <f>[1]Visitas!K23</f>
        <v>0</v>
      </c>
      <c r="M23" s="156">
        <f>[1]Visitas!L23</f>
        <v>0</v>
      </c>
      <c r="N23" s="156">
        <f>[1]Visitas!M23</f>
        <v>0</v>
      </c>
      <c r="O23" s="156">
        <f>[1]Visitas!N23</f>
        <v>0</v>
      </c>
      <c r="P23" s="156">
        <f>[1]Visitas!O23</f>
        <v>86860</v>
      </c>
      <c r="Q23" s="197"/>
      <c r="R23" s="197"/>
    </row>
    <row r="24" spans="1:18" s="198" customFormat="1" ht="9">
      <c r="A24" s="196"/>
      <c r="B24" s="164" t="s">
        <v>8</v>
      </c>
      <c r="C24" s="157" t="s">
        <v>72</v>
      </c>
      <c r="D24" s="157">
        <f>[1]Visitas!C24</f>
        <v>35277</v>
      </c>
      <c r="E24" s="157">
        <f>[1]Visitas!D24</f>
        <v>34318</v>
      </c>
      <c r="F24" s="157">
        <f>[1]Visitas!E24</f>
        <v>40304</v>
      </c>
      <c r="G24" s="157">
        <f>[1]Visitas!F24</f>
        <v>36203</v>
      </c>
      <c r="H24" s="157">
        <f>[1]Visitas!G24</f>
        <v>39020</v>
      </c>
      <c r="I24" s="157">
        <f>[1]Visitas!H24</f>
        <v>33977</v>
      </c>
      <c r="J24" s="157">
        <f>[1]Visitas!I24</f>
        <v>37170</v>
      </c>
      <c r="K24" s="157">
        <f>[1]Visitas!J24</f>
        <v>37720</v>
      </c>
      <c r="L24" s="157">
        <f>[1]Visitas!K24</f>
        <v>0</v>
      </c>
      <c r="M24" s="157">
        <f>[1]Visitas!L24</f>
        <v>0</v>
      </c>
      <c r="N24" s="157">
        <f>[1]Visitas!M24</f>
        <v>0</v>
      </c>
      <c r="O24" s="157">
        <f>[1]Visitas!N24</f>
        <v>0</v>
      </c>
      <c r="P24" s="157">
        <f>[1]Visitas!O24</f>
        <v>293989</v>
      </c>
      <c r="Q24" s="197"/>
      <c r="R24" s="197"/>
    </row>
    <row r="25" spans="1:18" s="198" customFormat="1" ht="9">
      <c r="A25" s="196"/>
      <c r="B25" s="163" t="s">
        <v>9</v>
      </c>
      <c r="C25" s="156" t="s">
        <v>73</v>
      </c>
      <c r="D25" s="156">
        <f>[1]Visitas!C25</f>
        <v>23843</v>
      </c>
      <c r="E25" s="156">
        <f>[1]Visitas!D25</f>
        <v>28164</v>
      </c>
      <c r="F25" s="156">
        <f>[1]Visitas!E25</f>
        <v>25086</v>
      </c>
      <c r="G25" s="156">
        <f>[1]Visitas!F25</f>
        <v>23529</v>
      </c>
      <c r="H25" s="156">
        <f>[1]Visitas!G25</f>
        <v>23565</v>
      </c>
      <c r="I25" s="156">
        <f>[1]Visitas!H25</f>
        <v>20814</v>
      </c>
      <c r="J25" s="156">
        <f>[1]Visitas!I25</f>
        <v>25046</v>
      </c>
      <c r="K25" s="156">
        <f>[1]Visitas!J25</f>
        <v>23527</v>
      </c>
      <c r="L25" s="156">
        <f>[1]Visitas!K25</f>
        <v>0</v>
      </c>
      <c r="M25" s="156">
        <f>[1]Visitas!L25</f>
        <v>0</v>
      </c>
      <c r="N25" s="156">
        <f>[1]Visitas!M25</f>
        <v>0</v>
      </c>
      <c r="O25" s="156">
        <f>[1]Visitas!N25</f>
        <v>0</v>
      </c>
      <c r="P25" s="156">
        <f>[1]Visitas!O25</f>
        <v>193574</v>
      </c>
      <c r="Q25" s="197"/>
      <c r="R25" s="197"/>
    </row>
    <row r="26" spans="1:18" s="198" customFormat="1" ht="9">
      <c r="A26" s="196"/>
      <c r="B26" s="165" t="s">
        <v>128</v>
      </c>
      <c r="C26" s="157" t="s">
        <v>74</v>
      </c>
      <c r="D26" s="157">
        <f>[1]Visitas!C26</f>
        <v>15160</v>
      </c>
      <c r="E26" s="157">
        <f>[1]Visitas!D26</f>
        <v>14447</v>
      </c>
      <c r="F26" s="157">
        <f>[1]Visitas!E26</f>
        <v>14257</v>
      </c>
      <c r="G26" s="157">
        <f>[1]Visitas!F26</f>
        <v>14746</v>
      </c>
      <c r="H26" s="157">
        <f>[1]Visitas!G26</f>
        <v>15849</v>
      </c>
      <c r="I26" s="157">
        <f>[1]Visitas!H26</f>
        <v>13883</v>
      </c>
      <c r="J26" s="157">
        <f>[1]Visitas!I26</f>
        <v>15826</v>
      </c>
      <c r="K26" s="157">
        <f>[1]Visitas!J26</f>
        <v>18762</v>
      </c>
      <c r="L26" s="157">
        <f>[1]Visitas!K26</f>
        <v>0</v>
      </c>
      <c r="M26" s="157">
        <f>[1]Visitas!L26</f>
        <v>0</v>
      </c>
      <c r="N26" s="157">
        <f>[1]Visitas!M26</f>
        <v>0</v>
      </c>
      <c r="O26" s="157">
        <f>[1]Visitas!N26</f>
        <v>0</v>
      </c>
      <c r="P26" s="157">
        <f>[1]Visitas!O26</f>
        <v>122930</v>
      </c>
      <c r="Q26" s="197"/>
      <c r="R26" s="197"/>
    </row>
    <row r="27" spans="1:18" s="198" customFormat="1" ht="9">
      <c r="A27" s="196"/>
      <c r="B27" s="163" t="s">
        <v>90</v>
      </c>
      <c r="C27" s="156" t="s">
        <v>91</v>
      </c>
      <c r="D27" s="156">
        <f>[1]Visitas!C27</f>
        <v>7098</v>
      </c>
      <c r="E27" s="156">
        <f>[1]Visitas!D27</f>
        <v>7930</v>
      </c>
      <c r="F27" s="156">
        <f>[1]Visitas!E27</f>
        <v>6477</v>
      </c>
      <c r="G27" s="156">
        <f>[1]Visitas!F27</f>
        <v>6056</v>
      </c>
      <c r="H27" s="156">
        <f>[1]Visitas!G27</f>
        <v>6130</v>
      </c>
      <c r="I27" s="156">
        <f>[1]Visitas!H27</f>
        <v>6113</v>
      </c>
      <c r="J27" s="156">
        <f>[1]Visitas!I27</f>
        <v>7514</v>
      </c>
      <c r="K27" s="156">
        <f>[1]Visitas!J27</f>
        <v>8438</v>
      </c>
      <c r="L27" s="156">
        <f>[1]Visitas!K27</f>
        <v>0</v>
      </c>
      <c r="M27" s="156">
        <f>[1]Visitas!L27</f>
        <v>0</v>
      </c>
      <c r="N27" s="156">
        <f>[1]Visitas!M27</f>
        <v>0</v>
      </c>
      <c r="O27" s="156">
        <f>[1]Visitas!N27</f>
        <v>0</v>
      </c>
      <c r="P27" s="156">
        <f>[1]Visitas!O27</f>
        <v>55756</v>
      </c>
      <c r="Q27" s="197"/>
      <c r="R27" s="197"/>
    </row>
    <row r="28" spans="1:18" s="198" customFormat="1" ht="9">
      <c r="A28" s="196"/>
      <c r="B28" s="165" t="s">
        <v>88</v>
      </c>
      <c r="C28" s="157" t="s">
        <v>89</v>
      </c>
      <c r="D28" s="157">
        <f>[1]Visitas!C28</f>
        <v>9664</v>
      </c>
      <c r="E28" s="157">
        <f>[1]Visitas!D28</f>
        <v>9129</v>
      </c>
      <c r="F28" s="157">
        <f>[1]Visitas!E28</f>
        <v>10333</v>
      </c>
      <c r="G28" s="157">
        <f>[1]Visitas!F28</f>
        <v>9602</v>
      </c>
      <c r="H28" s="157">
        <f>[1]Visitas!G28</f>
        <v>9413</v>
      </c>
      <c r="I28" s="157">
        <f>[1]Visitas!H28</f>
        <v>7923</v>
      </c>
      <c r="J28" s="157">
        <f>[1]Visitas!I28</f>
        <v>9182</v>
      </c>
      <c r="K28" s="157">
        <f>[1]Visitas!J28</f>
        <v>8628</v>
      </c>
      <c r="L28" s="157">
        <f>[1]Visitas!K28</f>
        <v>0</v>
      </c>
      <c r="M28" s="157">
        <f>[1]Visitas!L28</f>
        <v>0</v>
      </c>
      <c r="N28" s="157">
        <f>[1]Visitas!M28</f>
        <v>0</v>
      </c>
      <c r="O28" s="157">
        <f>[1]Visitas!N28</f>
        <v>0</v>
      </c>
      <c r="P28" s="157">
        <f>[1]Visitas!O28</f>
        <v>73874</v>
      </c>
      <c r="Q28" s="197"/>
      <c r="R28" s="197"/>
    </row>
    <row r="29" spans="1:18" s="198" customFormat="1" ht="9">
      <c r="A29" s="196"/>
      <c r="B29" s="163" t="s">
        <v>10</v>
      </c>
      <c r="C29" s="156" t="s">
        <v>75</v>
      </c>
      <c r="D29" s="156">
        <f>[1]Visitas!C29</f>
        <v>35264</v>
      </c>
      <c r="E29" s="156">
        <f>[1]Visitas!D29</f>
        <v>30408</v>
      </c>
      <c r="F29" s="156">
        <f>[1]Visitas!E29</f>
        <v>36352</v>
      </c>
      <c r="G29" s="156">
        <f>[1]Visitas!F29</f>
        <v>32568</v>
      </c>
      <c r="H29" s="156">
        <f>[1]Visitas!G29</f>
        <v>36377</v>
      </c>
      <c r="I29" s="156">
        <f>[1]Visitas!H29</f>
        <v>34548</v>
      </c>
      <c r="J29" s="156">
        <f>[1]Visitas!I29</f>
        <v>39222</v>
      </c>
      <c r="K29" s="156">
        <f>[1]Visitas!J29</f>
        <v>35924</v>
      </c>
      <c r="L29" s="156">
        <f>[1]Visitas!K29</f>
        <v>0</v>
      </c>
      <c r="M29" s="156">
        <f>[1]Visitas!L29</f>
        <v>0</v>
      </c>
      <c r="N29" s="156">
        <f>[1]Visitas!M29</f>
        <v>0</v>
      </c>
      <c r="O29" s="156">
        <f>[1]Visitas!N29</f>
        <v>0</v>
      </c>
      <c r="P29" s="156">
        <f>[1]Visitas!O29</f>
        <v>280663</v>
      </c>
      <c r="Q29" s="197"/>
      <c r="R29" s="197"/>
    </row>
    <row r="30" spans="1:18" s="202" customFormat="1" ht="9">
      <c r="A30" s="199"/>
      <c r="B30" s="200" t="s">
        <v>150</v>
      </c>
      <c r="C30" s="167"/>
      <c r="D30" s="156">
        <f>[1]Visitas!C30</f>
        <v>443267</v>
      </c>
      <c r="E30" s="156">
        <f>[1]Visitas!D30</f>
        <v>438510</v>
      </c>
      <c r="F30" s="156">
        <f>[1]Visitas!E30</f>
        <v>465893</v>
      </c>
      <c r="G30" s="156">
        <f>[1]Visitas!F30</f>
        <v>442460</v>
      </c>
      <c r="H30" s="156">
        <f>[1]Visitas!G30</f>
        <v>482837</v>
      </c>
      <c r="I30" s="156">
        <f>[1]Visitas!H30</f>
        <v>425093</v>
      </c>
      <c r="J30" s="156">
        <f>[1]Visitas!I30</f>
        <v>477129</v>
      </c>
      <c r="K30" s="156">
        <f>[1]Visitas!J30</f>
        <v>520361</v>
      </c>
      <c r="L30" s="156">
        <f>[1]Visitas!K30</f>
        <v>0</v>
      </c>
      <c r="M30" s="156">
        <f>[1]Visitas!L30</f>
        <v>0</v>
      </c>
      <c r="N30" s="156">
        <f>[1]Visitas!M30</f>
        <v>0</v>
      </c>
      <c r="O30" s="156">
        <f>[1]Visitas!N30</f>
        <v>0</v>
      </c>
      <c r="P30" s="156">
        <f>[1]Visitas!O30</f>
        <v>3695550</v>
      </c>
      <c r="Q30" s="201"/>
      <c r="R30" s="201"/>
    </row>
    <row r="31" spans="1:18" s="35" customFormat="1">
      <c r="A31" s="34"/>
      <c r="B31" s="320" t="s">
        <v>147</v>
      </c>
      <c r="C31" s="321"/>
      <c r="D31" s="321"/>
      <c r="E31" s="321"/>
      <c r="F31" s="321"/>
      <c r="G31" s="321"/>
      <c r="H31" s="321"/>
      <c r="I31" s="321"/>
      <c r="J31" s="321"/>
      <c r="K31" s="321"/>
      <c r="L31" s="321"/>
      <c r="M31" s="321"/>
      <c r="N31" s="321"/>
      <c r="O31" s="321"/>
      <c r="P31" s="322"/>
      <c r="Q31" s="38"/>
      <c r="R31" s="38"/>
    </row>
    <row r="32" spans="1:18" s="198" customFormat="1" ht="9">
      <c r="A32" s="196"/>
      <c r="B32" s="183" t="s">
        <v>129</v>
      </c>
      <c r="C32" s="190" t="s">
        <v>130</v>
      </c>
      <c r="D32" s="156">
        <f>[2]Visitas!C10</f>
        <v>5669</v>
      </c>
      <c r="E32" s="156">
        <f>[2]Visitas!D10</f>
        <v>6898</v>
      </c>
      <c r="F32" s="156">
        <f>[2]Visitas!E10</f>
        <v>9883</v>
      </c>
      <c r="G32" s="156">
        <f>[2]Visitas!F10</f>
        <v>8127</v>
      </c>
      <c r="H32" s="156">
        <f>[2]Visitas!G10</f>
        <v>8135</v>
      </c>
      <c r="I32" s="156">
        <f>[2]Visitas!H10</f>
        <v>7659</v>
      </c>
      <c r="J32" s="156">
        <f>[2]Visitas!I10</f>
        <v>8521</v>
      </c>
      <c r="K32" s="156">
        <f>[2]Visitas!J10</f>
        <v>9885</v>
      </c>
      <c r="L32" s="156">
        <f>[2]Visitas!K10</f>
        <v>0</v>
      </c>
      <c r="M32" s="156">
        <f>[2]Visitas!L10</f>
        <v>0</v>
      </c>
      <c r="N32" s="156">
        <f>[2]Visitas!M10</f>
        <v>0</v>
      </c>
      <c r="O32" s="156">
        <f>[2]Visitas!N10</f>
        <v>0</v>
      </c>
      <c r="P32" s="156">
        <f>[2]Visitas!O10</f>
        <v>64777</v>
      </c>
      <c r="Q32" s="197"/>
      <c r="R32" s="197"/>
    </row>
    <row r="33" spans="1:18" s="198" customFormat="1" ht="9">
      <c r="A33" s="196"/>
      <c r="B33" s="186" t="s">
        <v>131</v>
      </c>
      <c r="C33" s="192" t="s">
        <v>132</v>
      </c>
      <c r="D33" s="157">
        <f>[2]Visitas!C11</f>
        <v>46281</v>
      </c>
      <c r="E33" s="157">
        <f>[2]Visitas!D11</f>
        <v>40510</v>
      </c>
      <c r="F33" s="157">
        <f>[2]Visitas!E11</f>
        <v>38754</v>
      </c>
      <c r="G33" s="157">
        <f>[2]Visitas!F11</f>
        <v>35196</v>
      </c>
      <c r="H33" s="157">
        <f>[2]Visitas!G11</f>
        <v>37585</v>
      </c>
      <c r="I33" s="157">
        <f>[2]Visitas!H11</f>
        <v>35310</v>
      </c>
      <c r="J33" s="157">
        <f>[2]Visitas!I11</f>
        <v>38484</v>
      </c>
      <c r="K33" s="157">
        <f>[2]Visitas!J11</f>
        <v>37248</v>
      </c>
      <c r="L33" s="157">
        <f>[2]Visitas!K11</f>
        <v>0</v>
      </c>
      <c r="M33" s="157">
        <f>[2]Visitas!L11</f>
        <v>0</v>
      </c>
      <c r="N33" s="157">
        <f>[2]Visitas!M11</f>
        <v>0</v>
      </c>
      <c r="O33" s="157">
        <f>[2]Visitas!N11</f>
        <v>0</v>
      </c>
      <c r="P33" s="204">
        <f>[2]Visitas!O11</f>
        <v>309368</v>
      </c>
      <c r="Q33" s="197"/>
      <c r="R33" s="197"/>
    </row>
    <row r="34" spans="1:18" s="198" customFormat="1" ht="9">
      <c r="A34" s="196"/>
      <c r="B34" s="183" t="s">
        <v>133</v>
      </c>
      <c r="C34" s="190" t="s">
        <v>134</v>
      </c>
      <c r="D34" s="156">
        <f>[2]Visitas!C12</f>
        <v>32300</v>
      </c>
      <c r="E34" s="156">
        <f>[2]Visitas!D12</f>
        <v>39632</v>
      </c>
      <c r="F34" s="156">
        <f>[2]Visitas!E12</f>
        <v>25217</v>
      </c>
      <c r="G34" s="156">
        <f>[2]Visitas!F12</f>
        <v>24095</v>
      </c>
      <c r="H34" s="156">
        <f>[2]Visitas!G12</f>
        <v>23915</v>
      </c>
      <c r="I34" s="156">
        <f>[2]Visitas!H12</f>
        <v>21982</v>
      </c>
      <c r="J34" s="156">
        <f>[2]Visitas!I12</f>
        <v>25099</v>
      </c>
      <c r="K34" s="156">
        <f>[2]Visitas!J12</f>
        <v>26724</v>
      </c>
      <c r="L34" s="156">
        <f>[2]Visitas!K12</f>
        <v>0</v>
      </c>
      <c r="M34" s="156">
        <f>[2]Visitas!L12</f>
        <v>0</v>
      </c>
      <c r="N34" s="156">
        <f>[2]Visitas!M12</f>
        <v>0</v>
      </c>
      <c r="O34" s="156">
        <f>[2]Visitas!N12</f>
        <v>0</v>
      </c>
      <c r="P34" s="203">
        <f>[2]Visitas!O12</f>
        <v>218964</v>
      </c>
      <c r="Q34" s="197"/>
      <c r="R34" s="197"/>
    </row>
    <row r="35" spans="1:18" s="198" customFormat="1" ht="9">
      <c r="A35" s="196"/>
      <c r="B35" s="186" t="s">
        <v>135</v>
      </c>
      <c r="C35" s="192" t="s">
        <v>136</v>
      </c>
      <c r="D35" s="157">
        <f>[2]Visitas!C13</f>
        <v>164836</v>
      </c>
      <c r="E35" s="157">
        <f>[2]Visitas!D13</f>
        <v>182881</v>
      </c>
      <c r="F35" s="157">
        <f>[2]Visitas!E13</f>
        <v>100987</v>
      </c>
      <c r="G35" s="157">
        <f>[2]Visitas!F13</f>
        <v>118101</v>
      </c>
      <c r="H35" s="157">
        <f>[2]Visitas!G13</f>
        <v>103220</v>
      </c>
      <c r="I35" s="157">
        <f>[2]Visitas!H13</f>
        <v>77091</v>
      </c>
      <c r="J35" s="157">
        <f>[2]Visitas!I13</f>
        <v>82817</v>
      </c>
      <c r="K35" s="157">
        <f>[2]Visitas!J13</f>
        <v>82385</v>
      </c>
      <c r="L35" s="157">
        <f>[2]Visitas!K13</f>
        <v>0</v>
      </c>
      <c r="M35" s="157">
        <f>[2]Visitas!L13</f>
        <v>0</v>
      </c>
      <c r="N35" s="157">
        <f>[2]Visitas!M13</f>
        <v>0</v>
      </c>
      <c r="O35" s="157">
        <f>[2]Visitas!N13</f>
        <v>0</v>
      </c>
      <c r="P35" s="204">
        <f>[2]Visitas!O13</f>
        <v>912318</v>
      </c>
      <c r="Q35" s="197"/>
      <c r="R35" s="197"/>
    </row>
    <row r="36" spans="1:18" s="198" customFormat="1" ht="9">
      <c r="A36" s="196"/>
      <c r="B36" s="183" t="s">
        <v>137</v>
      </c>
      <c r="C36" s="194" t="s">
        <v>138</v>
      </c>
      <c r="D36" s="156">
        <f>[2]Visitas!C14</f>
        <v>30569</v>
      </c>
      <c r="E36" s="156">
        <f>[2]Visitas!D14</f>
        <v>49853</v>
      </c>
      <c r="F36" s="156">
        <f>[2]Visitas!E14</f>
        <v>14278</v>
      </c>
      <c r="G36" s="156">
        <f>[2]Visitas!F14</f>
        <v>10067</v>
      </c>
      <c r="H36" s="156">
        <f>[2]Visitas!G14</f>
        <v>9836</v>
      </c>
      <c r="I36" s="156">
        <f>[2]Visitas!H14</f>
        <v>8044</v>
      </c>
      <c r="J36" s="156">
        <f>[2]Visitas!I14</f>
        <v>16285</v>
      </c>
      <c r="K36" s="156">
        <f>[2]Visitas!J14</f>
        <v>12622</v>
      </c>
      <c r="L36" s="156">
        <f>[2]Visitas!K14</f>
        <v>0</v>
      </c>
      <c r="M36" s="156">
        <f>[2]Visitas!L14</f>
        <v>0</v>
      </c>
      <c r="N36" s="156">
        <f>[2]Visitas!M14</f>
        <v>0</v>
      </c>
      <c r="O36" s="156">
        <f>[2]Visitas!N14</f>
        <v>0</v>
      </c>
      <c r="P36" s="203">
        <f>[2]Visitas!O14</f>
        <v>151554</v>
      </c>
      <c r="Q36" s="197"/>
      <c r="R36" s="197"/>
    </row>
    <row r="37" spans="1:18" s="198" customFormat="1" ht="9">
      <c r="A37" s="196"/>
      <c r="B37" s="186" t="s">
        <v>139</v>
      </c>
      <c r="C37" s="195" t="s">
        <v>140</v>
      </c>
      <c r="D37" s="157">
        <f>[2]Visitas!C15</f>
        <v>0</v>
      </c>
      <c r="E37" s="157">
        <f>[2]Visitas!D15</f>
        <v>0</v>
      </c>
      <c r="F37" s="157">
        <f>[2]Visitas!E15</f>
        <v>0</v>
      </c>
      <c r="G37" s="157">
        <f>[2]Visitas!F15</f>
        <v>0</v>
      </c>
      <c r="H37" s="157">
        <f>[2]Visitas!G15</f>
        <v>0</v>
      </c>
      <c r="I37" s="157">
        <f>[2]Visitas!H15</f>
        <v>0</v>
      </c>
      <c r="J37" s="157">
        <f>[2]Visitas!I15</f>
        <v>0</v>
      </c>
      <c r="K37" s="157">
        <f>[2]Visitas!J15</f>
        <v>0</v>
      </c>
      <c r="L37" s="157">
        <f>[2]Visitas!K15</f>
        <v>0</v>
      </c>
      <c r="M37" s="157">
        <f>[2]Visitas!L15</f>
        <v>0</v>
      </c>
      <c r="N37" s="157">
        <f>[2]Visitas!M15</f>
        <v>0</v>
      </c>
      <c r="O37" s="157">
        <f>[2]Visitas!N15</f>
        <v>0</v>
      </c>
      <c r="P37" s="204">
        <f>[2]Visitas!O15</f>
        <v>0</v>
      </c>
      <c r="Q37" s="197"/>
      <c r="R37" s="197"/>
    </row>
    <row r="38" spans="1:18" s="198" customFormat="1" ht="9">
      <c r="A38" s="196"/>
      <c r="B38" s="205" t="s">
        <v>141</v>
      </c>
      <c r="C38" s="190" t="s">
        <v>142</v>
      </c>
      <c r="D38" s="206">
        <f>[2]Visitas!C16</f>
        <v>5833</v>
      </c>
      <c r="E38" s="206">
        <f>[2]Visitas!D16</f>
        <v>5611</v>
      </c>
      <c r="F38" s="206">
        <f>[2]Visitas!E16</f>
        <v>6046</v>
      </c>
      <c r="G38" s="206">
        <f>[2]Visitas!F16</f>
        <v>5028</v>
      </c>
      <c r="H38" s="206">
        <f>[2]Visitas!G16</f>
        <v>5168</v>
      </c>
      <c r="I38" s="206">
        <f>[2]Visitas!H16</f>
        <v>4532</v>
      </c>
      <c r="J38" s="206">
        <f>[2]Visitas!I16</f>
        <v>4898</v>
      </c>
      <c r="K38" s="206">
        <f>[2]Visitas!J16</f>
        <v>4478</v>
      </c>
      <c r="L38" s="206">
        <f>[2]Visitas!K16</f>
        <v>0</v>
      </c>
      <c r="M38" s="206">
        <f>[2]Visitas!L16</f>
        <v>0</v>
      </c>
      <c r="N38" s="206">
        <f>[2]Visitas!M16</f>
        <v>0</v>
      </c>
      <c r="O38" s="206">
        <f>[2]Visitas!N16</f>
        <v>0</v>
      </c>
      <c r="P38" s="207">
        <f>[2]Visitas!O16</f>
        <v>41594</v>
      </c>
      <c r="Q38" s="197"/>
      <c r="R38" s="197"/>
    </row>
    <row r="39" spans="1:18" s="35" customFormat="1" ht="9" hidden="1">
      <c r="A39" s="34"/>
      <c r="B39" s="50" t="s">
        <v>0</v>
      </c>
      <c r="C39" s="51"/>
      <c r="D39" s="51">
        <v>482446</v>
      </c>
      <c r="E39" s="51">
        <v>471241</v>
      </c>
      <c r="F39" s="51">
        <v>437610</v>
      </c>
      <c r="G39" s="51">
        <v>440921</v>
      </c>
      <c r="H39" s="51">
        <v>448373</v>
      </c>
      <c r="I39" s="51">
        <v>410038</v>
      </c>
      <c r="J39" s="51">
        <v>494015</v>
      </c>
      <c r="K39" s="51">
        <v>445789</v>
      </c>
      <c r="L39" s="51">
        <v>0</v>
      </c>
      <c r="M39" s="51">
        <v>0</v>
      </c>
      <c r="N39" s="51">
        <v>0</v>
      </c>
      <c r="O39" s="51">
        <v>0</v>
      </c>
      <c r="P39" s="52">
        <v>3630433</v>
      </c>
      <c r="Q39" s="38"/>
      <c r="R39" s="38"/>
    </row>
    <row r="40" spans="1:18" s="34" customFormat="1" ht="16.5" customHeight="1">
      <c r="B40" s="337"/>
      <c r="C40" s="337"/>
      <c r="D40" s="337"/>
      <c r="E40" s="337"/>
      <c r="F40" s="337"/>
      <c r="G40" s="337"/>
      <c r="H40" s="337"/>
      <c r="I40" s="337"/>
      <c r="J40" s="337"/>
      <c r="K40" s="337"/>
      <c r="L40" s="337"/>
      <c r="M40" s="337"/>
      <c r="N40" s="337"/>
      <c r="O40" s="337"/>
      <c r="P40" s="337"/>
      <c r="Q40" s="38"/>
      <c r="R40" s="38"/>
    </row>
    <row r="41" spans="1:18" s="34" customFormat="1" ht="9.75" customHeight="1">
      <c r="B41" s="317"/>
      <c r="C41" s="317"/>
      <c r="D41" s="317"/>
      <c r="E41" s="317"/>
      <c r="F41" s="317"/>
      <c r="G41" s="317"/>
      <c r="H41" s="317"/>
      <c r="I41" s="317"/>
      <c r="J41" s="317"/>
      <c r="K41" s="317"/>
      <c r="L41" s="317"/>
      <c r="M41" s="317"/>
      <c r="N41" s="317"/>
      <c r="O41" s="317"/>
      <c r="P41" s="317"/>
      <c r="Q41" s="14"/>
      <c r="R41" s="39"/>
    </row>
    <row r="42" spans="1:18" s="34" customFormat="1" ht="8.25" customHeight="1">
      <c r="B42" s="317"/>
      <c r="C42" s="317"/>
      <c r="D42" s="317"/>
      <c r="E42" s="317"/>
      <c r="F42" s="317"/>
      <c r="G42" s="317"/>
      <c r="H42" s="317"/>
      <c r="I42" s="317"/>
      <c r="J42" s="317"/>
      <c r="K42" s="317"/>
      <c r="L42" s="317"/>
      <c r="M42" s="317"/>
      <c r="N42" s="317"/>
      <c r="O42" s="317"/>
      <c r="P42" s="317"/>
      <c r="Q42" s="14"/>
      <c r="R42" s="39"/>
    </row>
    <row r="43" spans="1:18" s="34" customFormat="1" ht="16.5" customHeight="1">
      <c r="B43" s="303" t="s">
        <v>154</v>
      </c>
      <c r="C43" s="304"/>
      <c r="D43" s="304"/>
      <c r="E43" s="304"/>
      <c r="F43" s="304"/>
      <c r="G43" s="304"/>
      <c r="H43" s="304"/>
      <c r="I43" s="304"/>
      <c r="J43" s="304"/>
      <c r="K43" s="304"/>
      <c r="L43" s="304"/>
      <c r="M43" s="304"/>
      <c r="N43" s="304"/>
      <c r="O43" s="304"/>
      <c r="P43" s="304"/>
      <c r="Q43" s="305"/>
      <c r="R43" s="43"/>
    </row>
    <row r="44" spans="1:18">
      <c r="B44" s="62" t="s">
        <v>6</v>
      </c>
      <c r="C44" s="62" t="s">
        <v>58</v>
      </c>
      <c r="D44" s="29" t="s">
        <v>19</v>
      </c>
      <c r="E44" s="29" t="s">
        <v>20</v>
      </c>
      <c r="F44" s="29" t="s">
        <v>21</v>
      </c>
      <c r="G44" s="29" t="s">
        <v>22</v>
      </c>
      <c r="H44" s="29" t="s">
        <v>23</v>
      </c>
      <c r="I44" s="29" t="s">
        <v>24</v>
      </c>
      <c r="J44" s="29" t="s">
        <v>25</v>
      </c>
      <c r="K44" s="29" t="s">
        <v>26</v>
      </c>
      <c r="L44" s="29" t="s">
        <v>27</v>
      </c>
      <c r="M44" s="29" t="s">
        <v>46</v>
      </c>
      <c r="N44" s="111" t="s">
        <v>47</v>
      </c>
      <c r="O44" s="111" t="s">
        <v>48</v>
      </c>
      <c r="P44" s="29" t="s">
        <v>16</v>
      </c>
      <c r="Q44" s="63" t="s">
        <v>17</v>
      </c>
    </row>
    <row r="45" spans="1:18">
      <c r="B45" s="320" t="s">
        <v>171</v>
      </c>
      <c r="C45" s="321"/>
      <c r="D45" s="321"/>
      <c r="E45" s="321"/>
      <c r="F45" s="321"/>
      <c r="G45" s="321"/>
      <c r="H45" s="321"/>
      <c r="I45" s="321"/>
      <c r="J45" s="321"/>
      <c r="K45" s="321"/>
      <c r="L45" s="321"/>
      <c r="M45" s="321"/>
      <c r="N45" s="321"/>
      <c r="O45" s="321"/>
      <c r="P45" s="321"/>
      <c r="Q45" s="322"/>
    </row>
    <row r="46" spans="1:18" s="208" customFormat="1">
      <c r="B46" s="292" t="s">
        <v>224</v>
      </c>
      <c r="C46" s="155" t="s">
        <v>130</v>
      </c>
      <c r="D46" s="155">
        <f>[1]Visitas!C34</f>
        <v>71722004.900000006</v>
      </c>
      <c r="E46" s="155">
        <f>[1]Visitas!D34</f>
        <v>66710654.150000006</v>
      </c>
      <c r="F46" s="155">
        <f>[1]Visitas!E34</f>
        <v>62221123.930000007</v>
      </c>
      <c r="G46" s="155">
        <f>[1]Visitas!F34</f>
        <v>59943214.100000001</v>
      </c>
      <c r="H46" s="155">
        <f>[1]Visitas!G34</f>
        <v>62865893.650000006</v>
      </c>
      <c r="I46" s="155">
        <f>[1]Visitas!H34</f>
        <v>61560370.410000011</v>
      </c>
      <c r="J46" s="155">
        <f>[1]Visitas!I34</f>
        <v>69305203.519999996</v>
      </c>
      <c r="K46" s="155">
        <f>[1]Visitas!J34</f>
        <v>77024468.710000008</v>
      </c>
      <c r="L46" s="155">
        <f>[1]Visitas!K34</f>
        <v>0</v>
      </c>
      <c r="M46" s="155">
        <f>[1]Visitas!L34</f>
        <v>0</v>
      </c>
      <c r="N46" s="155">
        <f>[1]Visitas!M34</f>
        <v>0</v>
      </c>
      <c r="O46" s="155">
        <f>[1]Visitas!N34</f>
        <v>0</v>
      </c>
      <c r="P46" s="155">
        <f>[1]Visitas!O34</f>
        <v>531352933.37</v>
      </c>
      <c r="Q46" s="155">
        <f>[1]Visitas!P34</f>
        <v>779280.15536737454</v>
      </c>
    </row>
    <row r="47" spans="1:18" s="208" customFormat="1">
      <c r="B47" s="168" t="s">
        <v>125</v>
      </c>
      <c r="C47" s="153" t="s">
        <v>62</v>
      </c>
      <c r="D47" s="153">
        <f>[1]Visitas!C35</f>
        <v>53681500.600000001</v>
      </c>
      <c r="E47" s="153">
        <f>[1]Visitas!D35</f>
        <v>46990620.950000003</v>
      </c>
      <c r="F47" s="153">
        <f>[1]Visitas!E35</f>
        <v>60014293.010000005</v>
      </c>
      <c r="G47" s="153">
        <f>[1]Visitas!F35</f>
        <v>59702899.689999998</v>
      </c>
      <c r="H47" s="153">
        <f>[1]Visitas!G35</f>
        <v>67117956.150000006</v>
      </c>
      <c r="I47" s="153">
        <f>[1]Visitas!H35</f>
        <v>57919905.120000005</v>
      </c>
      <c r="J47" s="153">
        <f>[1]Visitas!I35</f>
        <v>64472511.040000007</v>
      </c>
      <c r="K47" s="153">
        <f>[1]Visitas!J35</f>
        <v>66377443.090000004</v>
      </c>
      <c r="L47" s="153">
        <f>[1]Visitas!K35</f>
        <v>0</v>
      </c>
      <c r="M47" s="153">
        <f>[1]Visitas!L35</f>
        <v>0</v>
      </c>
      <c r="N47" s="153">
        <f>[1]Visitas!M35</f>
        <v>0</v>
      </c>
      <c r="O47" s="153">
        <f>[1]Visitas!N35</f>
        <v>0</v>
      </c>
      <c r="P47" s="153">
        <f>[1]Visitas!O35</f>
        <v>476277129.64999998</v>
      </c>
      <c r="Q47" s="153">
        <f>[1]Visitas!P35</f>
        <v>697846.9492383413</v>
      </c>
    </row>
    <row r="48" spans="1:18" s="208" customFormat="1">
      <c r="B48" s="169" t="s">
        <v>1</v>
      </c>
      <c r="C48" s="155" t="s">
        <v>63</v>
      </c>
      <c r="D48" s="155">
        <f>[1]Visitas!C36</f>
        <v>117946989.37000002</v>
      </c>
      <c r="E48" s="155">
        <f>[1]Visitas!D36</f>
        <v>115868720.45</v>
      </c>
      <c r="F48" s="155">
        <f>[1]Visitas!E36</f>
        <v>127214325.35000001</v>
      </c>
      <c r="G48" s="155">
        <f>[1]Visitas!F36</f>
        <v>124828104.80000001</v>
      </c>
      <c r="H48" s="155">
        <f>[1]Visitas!G36</f>
        <v>156996352.45000002</v>
      </c>
      <c r="I48" s="155">
        <f>[1]Visitas!H36</f>
        <v>135307940.46000001</v>
      </c>
      <c r="J48" s="155">
        <f>[1]Visitas!I36</f>
        <v>139945575.63</v>
      </c>
      <c r="K48" s="155">
        <f>[1]Visitas!J36</f>
        <v>159605847.31</v>
      </c>
      <c r="L48" s="155">
        <f>[1]Visitas!K36</f>
        <v>0</v>
      </c>
      <c r="M48" s="155">
        <f>[1]Visitas!L36</f>
        <v>0</v>
      </c>
      <c r="N48" s="155">
        <f>[1]Visitas!M36</f>
        <v>0</v>
      </c>
      <c r="O48" s="155">
        <f>[1]Visitas!N36</f>
        <v>0</v>
      </c>
      <c r="P48" s="155">
        <f>[1]Visitas!O36</f>
        <v>1077713855.8200002</v>
      </c>
      <c r="Q48" s="155">
        <f>[1]Visitas!P36</f>
        <v>1578226.6251426621</v>
      </c>
    </row>
    <row r="49" spans="2:17" s="208" customFormat="1">
      <c r="B49" s="170" t="s">
        <v>49</v>
      </c>
      <c r="C49" s="153" t="s">
        <v>64</v>
      </c>
      <c r="D49" s="153">
        <f>[1]Visitas!C37</f>
        <v>60122603.730000004</v>
      </c>
      <c r="E49" s="153">
        <f>[1]Visitas!D37</f>
        <v>58980888.050000012</v>
      </c>
      <c r="F49" s="153">
        <f>[1]Visitas!E37</f>
        <v>70192115.980000004</v>
      </c>
      <c r="G49" s="153">
        <f>[1]Visitas!F37</f>
        <v>66590784.540000007</v>
      </c>
      <c r="H49" s="153">
        <f>[1]Visitas!G37</f>
        <v>72921171.050000012</v>
      </c>
      <c r="I49" s="153">
        <f>[1]Visitas!H37</f>
        <v>66111804.990000002</v>
      </c>
      <c r="J49" s="153">
        <f>[1]Visitas!I37</f>
        <v>65004519.090000004</v>
      </c>
      <c r="K49" s="153">
        <f>[1]Visitas!J37</f>
        <v>76368897.500000015</v>
      </c>
      <c r="L49" s="153">
        <f>[1]Visitas!K37</f>
        <v>0</v>
      </c>
      <c r="M49" s="153">
        <f>[1]Visitas!L37</f>
        <v>0</v>
      </c>
      <c r="N49" s="153">
        <f>[1]Visitas!M37</f>
        <v>0</v>
      </c>
      <c r="O49" s="153">
        <f>[1]Visitas!N37</f>
        <v>0</v>
      </c>
      <c r="P49" s="153">
        <f>[1]Visitas!O37</f>
        <v>536292784.93000007</v>
      </c>
      <c r="Q49" s="153">
        <f>[1]Visitas!P37</f>
        <v>786185.93565470795</v>
      </c>
    </row>
    <row r="50" spans="2:17" s="208" customFormat="1">
      <c r="B50" s="169" t="s">
        <v>152</v>
      </c>
      <c r="C50" s="155" t="s">
        <v>153</v>
      </c>
      <c r="D50" s="155">
        <f>[1]Visitas!C38</f>
        <v>47037314.870000005</v>
      </c>
      <c r="E50" s="155">
        <f>[1]Visitas!D38</f>
        <v>54879310.500000007</v>
      </c>
      <c r="F50" s="155">
        <f>[1]Visitas!E38</f>
        <v>47027160.740000002</v>
      </c>
      <c r="G50" s="155">
        <f>[1]Visitas!F38</f>
        <v>50875576.010000005</v>
      </c>
      <c r="H50" s="155">
        <f>[1]Visitas!G38</f>
        <v>56372143.800000012</v>
      </c>
      <c r="I50" s="155">
        <f>[1]Visitas!H38</f>
        <v>46722147.780000001</v>
      </c>
      <c r="J50" s="155">
        <f>[1]Visitas!I38</f>
        <v>51790125.590000004</v>
      </c>
      <c r="K50" s="155">
        <f>[1]Visitas!J38</f>
        <v>51810719.450000003</v>
      </c>
      <c r="L50" s="155">
        <f>[1]Visitas!K38</f>
        <v>0</v>
      </c>
      <c r="M50" s="155">
        <f>[1]Visitas!L38</f>
        <v>0</v>
      </c>
      <c r="N50" s="155">
        <f>[1]Visitas!M38</f>
        <v>0</v>
      </c>
      <c r="O50" s="155">
        <f>[1]Visitas!N38</f>
        <v>0</v>
      </c>
      <c r="P50" s="155">
        <f>[1]Visitas!O38</f>
        <v>406514498.74000007</v>
      </c>
      <c r="Q50" s="155">
        <f>[1]Visitas!P38</f>
        <v>596779.28117459908</v>
      </c>
    </row>
    <row r="51" spans="2:17" s="208" customFormat="1">
      <c r="B51" s="168" t="s">
        <v>18</v>
      </c>
      <c r="C51" s="153" t="s">
        <v>65</v>
      </c>
      <c r="D51" s="153">
        <f>[1]Visitas!C39</f>
        <v>75259026.850000009</v>
      </c>
      <c r="E51" s="153">
        <f>[1]Visitas!D39</f>
        <v>86386729.800000012</v>
      </c>
      <c r="F51" s="153">
        <f>[1]Visitas!E39</f>
        <v>68706228.290000007</v>
      </c>
      <c r="G51" s="153">
        <f>[1]Visitas!F39</f>
        <v>60941703.550000004</v>
      </c>
      <c r="H51" s="153">
        <f>[1]Visitas!G39</f>
        <v>57198744.750000007</v>
      </c>
      <c r="I51" s="153">
        <f>[1]Visitas!H39</f>
        <v>48090307.650000006</v>
      </c>
      <c r="J51" s="153">
        <f>[1]Visitas!I39</f>
        <v>64802012.800000004</v>
      </c>
      <c r="K51" s="153">
        <f>[1]Visitas!J39</f>
        <v>62804408.380000003</v>
      </c>
      <c r="L51" s="153">
        <f>[1]Visitas!K39</f>
        <v>0</v>
      </c>
      <c r="M51" s="153">
        <f>[1]Visitas!L39</f>
        <v>0</v>
      </c>
      <c r="N51" s="153">
        <f>[1]Visitas!M39</f>
        <v>0</v>
      </c>
      <c r="O51" s="153">
        <f>[1]Visitas!N39</f>
        <v>0</v>
      </c>
      <c r="P51" s="153">
        <f>[1]Visitas!O39</f>
        <v>524189162.07000011</v>
      </c>
      <c r="Q51" s="153">
        <f>[1]Visitas!P39</f>
        <v>771561.86306148721</v>
      </c>
    </row>
    <row r="52" spans="2:17" s="208" customFormat="1">
      <c r="B52" s="169" t="s">
        <v>76</v>
      </c>
      <c r="C52" s="155" t="s">
        <v>66</v>
      </c>
      <c r="D52" s="155">
        <f>[1]Visitas!C40</f>
        <v>97049789.830000013</v>
      </c>
      <c r="E52" s="155">
        <f>[1]Visitas!D40</f>
        <v>91894948.950000003</v>
      </c>
      <c r="F52" s="155">
        <f>[1]Visitas!E40</f>
        <v>104915855.87000002</v>
      </c>
      <c r="G52" s="155">
        <f>[1]Visitas!F40</f>
        <v>92284118.150000006</v>
      </c>
      <c r="H52" s="155">
        <f>[1]Visitas!G40</f>
        <v>113958676.65000001</v>
      </c>
      <c r="I52" s="155">
        <f>[1]Visitas!H40</f>
        <v>98691751.620000005</v>
      </c>
      <c r="J52" s="155">
        <f>[1]Visitas!I40</f>
        <v>116770618.51000001</v>
      </c>
      <c r="K52" s="155">
        <f>[1]Visitas!J40</f>
        <v>131955157.95</v>
      </c>
      <c r="L52" s="155">
        <f>[1]Visitas!K40</f>
        <v>0</v>
      </c>
      <c r="M52" s="155">
        <f>[1]Visitas!L40</f>
        <v>0</v>
      </c>
      <c r="N52" s="155">
        <f>[1]Visitas!M40</f>
        <v>0</v>
      </c>
      <c r="O52" s="155">
        <f>[1]Visitas!N40</f>
        <v>0</v>
      </c>
      <c r="P52" s="155">
        <f>[1]Visitas!O40</f>
        <v>847520917.53000009</v>
      </c>
      <c r="Q52" s="155">
        <f>[1]Visitas!P40</f>
        <v>1241076.1199699629</v>
      </c>
    </row>
    <row r="53" spans="2:17" s="208" customFormat="1">
      <c r="B53" s="168" t="s">
        <v>126</v>
      </c>
      <c r="C53" s="153" t="s">
        <v>67</v>
      </c>
      <c r="D53" s="153">
        <f>[1]Visitas!C41</f>
        <v>227320508.31000003</v>
      </c>
      <c r="E53" s="153">
        <f>[1]Visitas!D41</f>
        <v>221928144.55000001</v>
      </c>
      <c r="F53" s="153">
        <f>[1]Visitas!E41</f>
        <v>246738589.58000004</v>
      </c>
      <c r="G53" s="153">
        <f>[1]Visitas!F41</f>
        <v>240443028.98000005</v>
      </c>
      <c r="H53" s="153">
        <f>[1]Visitas!G41</f>
        <v>276162955.25000006</v>
      </c>
      <c r="I53" s="153">
        <f>[1]Visitas!H41</f>
        <v>239752104.90000004</v>
      </c>
      <c r="J53" s="153">
        <f>[1]Visitas!I41</f>
        <v>255796335.06000003</v>
      </c>
      <c r="K53" s="153">
        <f>[1]Visitas!J41</f>
        <v>269027890.11000001</v>
      </c>
      <c r="L53" s="153">
        <f>[1]Visitas!K41</f>
        <v>0</v>
      </c>
      <c r="M53" s="153">
        <f>[1]Visitas!L41</f>
        <v>0</v>
      </c>
      <c r="N53" s="153">
        <f>[1]Visitas!M41</f>
        <v>0</v>
      </c>
      <c r="O53" s="153">
        <f>[1]Visitas!N41</f>
        <v>0</v>
      </c>
      <c r="P53" s="153">
        <f>[1]Visitas!O41</f>
        <v>1977169556.7400002</v>
      </c>
      <c r="Q53" s="153">
        <f>[1]Visitas!P41</f>
        <v>2898844.6837274837</v>
      </c>
    </row>
    <row r="54" spans="2:17" s="208" customFormat="1">
      <c r="B54" s="169" t="s">
        <v>2</v>
      </c>
      <c r="C54" s="155" t="s">
        <v>68</v>
      </c>
      <c r="D54" s="155">
        <f>[1]Visitas!C42</f>
        <v>25080701.100000001</v>
      </c>
      <c r="E54" s="155">
        <f>[1]Visitas!D42</f>
        <v>26631512.600000001</v>
      </c>
      <c r="F54" s="155">
        <f>[1]Visitas!E42</f>
        <v>27348456.800000001</v>
      </c>
      <c r="G54" s="155">
        <f>[1]Visitas!F42</f>
        <v>25412402.680000003</v>
      </c>
      <c r="H54" s="155">
        <f>[1]Visitas!G42</f>
        <v>22665193.950000003</v>
      </c>
      <c r="I54" s="155">
        <f>[1]Visitas!H42</f>
        <v>21218419.530000001</v>
      </c>
      <c r="J54" s="155">
        <f>[1]Visitas!I42</f>
        <v>23096013.990000002</v>
      </c>
      <c r="K54" s="155">
        <f>[1]Visitas!J42</f>
        <v>24482667.230000004</v>
      </c>
      <c r="L54" s="155">
        <f>[1]Visitas!K42</f>
        <v>0</v>
      </c>
      <c r="M54" s="155">
        <f>[1]Visitas!L42</f>
        <v>0</v>
      </c>
      <c r="N54" s="155">
        <f>[1]Visitas!M42</f>
        <v>0</v>
      </c>
      <c r="O54" s="155">
        <f>[1]Visitas!N42</f>
        <v>0</v>
      </c>
      <c r="P54" s="155">
        <f>[1]Visitas!O42</f>
        <v>195935367.88000005</v>
      </c>
      <c r="Q54" s="155">
        <f>[1]Visitas!P42</f>
        <v>288024.99649891711</v>
      </c>
    </row>
    <row r="55" spans="2:17" s="208" customFormat="1">
      <c r="B55" s="183" t="s">
        <v>3</v>
      </c>
      <c r="C55" s="156" t="s">
        <v>69</v>
      </c>
      <c r="D55" s="156">
        <f>[1]Visitas!C43</f>
        <v>55583707.620000012</v>
      </c>
      <c r="E55" s="156">
        <f>[1]Visitas!D43</f>
        <v>51788756.600000009</v>
      </c>
      <c r="F55" s="156">
        <f>[1]Visitas!E43</f>
        <v>58988725.880000003</v>
      </c>
      <c r="G55" s="156">
        <f>[1]Visitas!F43</f>
        <v>59025957.689999998</v>
      </c>
      <c r="H55" s="156">
        <f>[1]Visitas!G43</f>
        <v>61304536.300000012</v>
      </c>
      <c r="I55" s="156">
        <f>[1]Visitas!H43</f>
        <v>58172383.5</v>
      </c>
      <c r="J55" s="156">
        <f>[1]Visitas!I43</f>
        <v>64434755.630000003</v>
      </c>
      <c r="K55" s="156">
        <f>[1]Visitas!J43</f>
        <v>64788283.56000001</v>
      </c>
      <c r="L55" s="156">
        <f>[1]Visitas!K43</f>
        <v>0</v>
      </c>
      <c r="M55" s="156">
        <f>[1]Visitas!L43</f>
        <v>0</v>
      </c>
      <c r="N55" s="156">
        <f>[1]Visitas!M43</f>
        <v>0</v>
      </c>
      <c r="O55" s="156">
        <f>[1]Visitas!N43</f>
        <v>0</v>
      </c>
      <c r="P55" s="156">
        <f>[1]Visitas!O43</f>
        <v>474087106.78000003</v>
      </c>
      <c r="Q55" s="156">
        <f>[1]Visitas!P43</f>
        <v>695099.09400877089</v>
      </c>
    </row>
    <row r="56" spans="2:17" s="208" customFormat="1">
      <c r="B56" s="299" t="s">
        <v>233</v>
      </c>
      <c r="C56" s="156" t="s">
        <v>234</v>
      </c>
      <c r="D56" s="156">
        <f>[1]Visitas!C44</f>
        <v>0</v>
      </c>
      <c r="E56" s="156">
        <f>[1]Visitas!D44</f>
        <v>0</v>
      </c>
      <c r="F56" s="156">
        <f>[1]Visitas!E44</f>
        <v>0</v>
      </c>
      <c r="G56" s="156">
        <f>[1]Visitas!F44</f>
        <v>0</v>
      </c>
      <c r="H56" s="156">
        <f>[1]Visitas!G44</f>
        <v>0</v>
      </c>
      <c r="I56" s="156">
        <f>[1]Visitas!H44</f>
        <v>0</v>
      </c>
      <c r="J56" s="156">
        <f>[1]Visitas!I44</f>
        <v>10303794.620000001</v>
      </c>
      <c r="K56" s="156">
        <f>[1]Visitas!J44</f>
        <v>94440009.650000006</v>
      </c>
      <c r="L56" s="156">
        <f>[1]Visitas!K44</f>
        <v>0</v>
      </c>
      <c r="M56" s="156">
        <f>[1]Visitas!L44</f>
        <v>0</v>
      </c>
      <c r="N56" s="156">
        <f>[1]Visitas!M44</f>
        <v>0</v>
      </c>
      <c r="O56" s="156">
        <f>[1]Visitas!N44</f>
        <v>0</v>
      </c>
      <c r="P56" s="156">
        <f>[1]Visitas!O44</f>
        <v>104743804.27000001</v>
      </c>
      <c r="Q56" s="156">
        <f>[1]Visitas!P44</f>
        <v>147343.31479434948</v>
      </c>
    </row>
    <row r="57" spans="2:17" s="208" customFormat="1">
      <c r="B57" s="186" t="s">
        <v>127</v>
      </c>
      <c r="C57" s="157" t="s">
        <v>70</v>
      </c>
      <c r="D57" s="157">
        <f>[1]Visitas!C45</f>
        <v>204967883.47000003</v>
      </c>
      <c r="E57" s="157">
        <f>[1]Visitas!D45</f>
        <v>201947747.40000001</v>
      </c>
      <c r="F57" s="157">
        <f>[1]Visitas!E45</f>
        <v>215961421.55000001</v>
      </c>
      <c r="G57" s="157">
        <f>[1]Visitas!F45</f>
        <v>206203302.62</v>
      </c>
      <c r="H57" s="157">
        <f>[1]Visitas!G45</f>
        <v>213865137.15000001</v>
      </c>
      <c r="I57" s="157">
        <f>[1]Visitas!H45</f>
        <v>183933911.70000002</v>
      </c>
      <c r="J57" s="157">
        <f>[1]Visitas!I45</f>
        <v>213678459.05000001</v>
      </c>
      <c r="K57" s="157">
        <f>[1]Visitas!J45</f>
        <v>213537734.34000003</v>
      </c>
      <c r="L57" s="157">
        <f>[1]Visitas!K45</f>
        <v>0</v>
      </c>
      <c r="M57" s="157">
        <f>[1]Visitas!L45</f>
        <v>0</v>
      </c>
      <c r="N57" s="157">
        <f>[1]Visitas!M45</f>
        <v>0</v>
      </c>
      <c r="O57" s="157">
        <f>[1]Visitas!N45</f>
        <v>0</v>
      </c>
      <c r="P57" s="157">
        <f>[1]Visitas!O45</f>
        <v>1654095597.2800002</v>
      </c>
      <c r="Q57" s="157">
        <f>[1]Visitas!P45</f>
        <v>2428206.556902844</v>
      </c>
    </row>
    <row r="58" spans="2:17" s="208" customFormat="1">
      <c r="B58" s="183" t="s">
        <v>7</v>
      </c>
      <c r="C58" s="156" t="s">
        <v>71</v>
      </c>
      <c r="D58" s="156">
        <f>[1]Visitas!C46</f>
        <v>37049035.660000004</v>
      </c>
      <c r="E58" s="156">
        <f>[1]Visitas!D46</f>
        <v>38121339.900000006</v>
      </c>
      <c r="F58" s="156">
        <f>[1]Visitas!E46</f>
        <v>38064448.660000004</v>
      </c>
      <c r="G58" s="156">
        <f>[1]Visitas!F46</f>
        <v>36030237.950000003</v>
      </c>
      <c r="H58" s="156">
        <f>[1]Visitas!G46</f>
        <v>37595035.800000004</v>
      </c>
      <c r="I58" s="156">
        <f>[1]Visitas!H46</f>
        <v>32811953.790000003</v>
      </c>
      <c r="J58" s="156">
        <f>[1]Visitas!I46</f>
        <v>38462465.860000007</v>
      </c>
      <c r="K58" s="156">
        <f>[1]Visitas!J46</f>
        <v>37322938.940000005</v>
      </c>
      <c r="L58" s="156">
        <f>[1]Visitas!K46</f>
        <v>0</v>
      </c>
      <c r="M58" s="156">
        <f>[1]Visitas!L46</f>
        <v>0</v>
      </c>
      <c r="N58" s="156">
        <f>[1]Visitas!M46</f>
        <v>0</v>
      </c>
      <c r="O58" s="156">
        <f>[1]Visitas!N46</f>
        <v>0</v>
      </c>
      <c r="P58" s="156">
        <f>[1]Visitas!O46</f>
        <v>295457456.56000006</v>
      </c>
      <c r="Q58" s="156">
        <f>[1]Visitas!P46</f>
        <v>433875.64220026653</v>
      </c>
    </row>
    <row r="59" spans="2:17" s="208" customFormat="1">
      <c r="B59" s="186" t="s">
        <v>8</v>
      </c>
      <c r="C59" s="157" t="s">
        <v>72</v>
      </c>
      <c r="D59" s="157">
        <f>[1]Visitas!C47</f>
        <v>119402414.67000002</v>
      </c>
      <c r="E59" s="157">
        <f>[1]Visitas!D47</f>
        <v>116041169.30000001</v>
      </c>
      <c r="F59" s="157">
        <f>[1]Visitas!E47</f>
        <v>136417351.84</v>
      </c>
      <c r="G59" s="157">
        <f>[1]Visitas!F47</f>
        <v>122536656.13</v>
      </c>
      <c r="H59" s="157">
        <f>[1]Visitas!G47</f>
        <v>132732383</v>
      </c>
      <c r="I59" s="157">
        <f>[1]Visitas!H47</f>
        <v>115925106.99000001</v>
      </c>
      <c r="J59" s="157">
        <f>[1]Visitas!I47</f>
        <v>127578962.7</v>
      </c>
      <c r="K59" s="157">
        <f>[1]Visitas!J47</f>
        <v>129466733.2</v>
      </c>
      <c r="L59" s="157">
        <f>[1]Visitas!K47</f>
        <v>0</v>
      </c>
      <c r="M59" s="157">
        <f>[1]Visitas!L47</f>
        <v>0</v>
      </c>
      <c r="N59" s="157">
        <f>[1]Visitas!M47</f>
        <v>0</v>
      </c>
      <c r="O59" s="157">
        <f>[1]Visitas!N47</f>
        <v>0</v>
      </c>
      <c r="P59" s="157">
        <f>[1]Visitas!O47</f>
        <v>1000100777.8300002</v>
      </c>
      <c r="Q59" s="157">
        <f>[1]Visitas!P47</f>
        <v>1467677.4291970278</v>
      </c>
    </row>
    <row r="60" spans="2:17" s="208" customFormat="1">
      <c r="B60" s="183" t="s">
        <v>9</v>
      </c>
      <c r="C60" s="156" t="s">
        <v>73</v>
      </c>
      <c r="D60" s="156">
        <f>[1]Visitas!C48</f>
        <v>80701640.530000016</v>
      </c>
      <c r="E60" s="156">
        <f>[1]Visitas!D48</f>
        <v>95232341.400000006</v>
      </c>
      <c r="F60" s="156">
        <f>[1]Visitas!E48</f>
        <v>84908835.060000017</v>
      </c>
      <c r="G60" s="156">
        <f>[1]Visitas!F48</f>
        <v>79638841.590000004</v>
      </c>
      <c r="H60" s="156">
        <f>[1]Visitas!G48</f>
        <v>80159882.250000015</v>
      </c>
      <c r="I60" s="156">
        <f>[1]Visitas!H48</f>
        <v>71014662.180000007</v>
      </c>
      <c r="J60" s="156">
        <f>[1]Visitas!I48</f>
        <v>85965636.260000005</v>
      </c>
      <c r="K60" s="156">
        <f>[1]Visitas!J48</f>
        <v>80751957.370000005</v>
      </c>
      <c r="L60" s="156">
        <f>[1]Visitas!K48</f>
        <v>0</v>
      </c>
      <c r="M60" s="156">
        <f>[1]Visitas!L48</f>
        <v>0</v>
      </c>
      <c r="N60" s="156">
        <f>[1]Visitas!M48</f>
        <v>0</v>
      </c>
      <c r="O60" s="156">
        <f>[1]Visitas!N48</f>
        <v>0</v>
      </c>
      <c r="P60" s="156">
        <f>[1]Visitas!O48</f>
        <v>658373796.6400001</v>
      </c>
      <c r="Q60" s="156">
        <f>[1]Visitas!P48</f>
        <v>967644.5297955696</v>
      </c>
    </row>
    <row r="61" spans="2:17" s="208" customFormat="1">
      <c r="B61" s="209" t="s">
        <v>128</v>
      </c>
      <c r="C61" s="157" t="s">
        <v>74</v>
      </c>
      <c r="D61" s="157">
        <f>[1]Visitas!C49</f>
        <v>51312203.600000001</v>
      </c>
      <c r="E61" s="157">
        <f>[1]Visitas!D49</f>
        <v>48850363.450000003</v>
      </c>
      <c r="F61" s="157">
        <f>[1]Visitas!E49</f>
        <v>48255810.470000006</v>
      </c>
      <c r="G61" s="157">
        <f>[1]Visitas!F49</f>
        <v>49910933.660000004</v>
      </c>
      <c r="H61" s="157">
        <f>[1]Visitas!G49</f>
        <v>53912750.850000001</v>
      </c>
      <c r="I61" s="157">
        <f>[1]Visitas!H49</f>
        <v>47366991.210000001</v>
      </c>
      <c r="J61" s="157">
        <f>[1]Visitas!I49</f>
        <v>54319738.06000001</v>
      </c>
      <c r="K61" s="157">
        <f>[1]Visitas!J49</f>
        <v>64397000.220000006</v>
      </c>
      <c r="L61" s="157">
        <f>[1]Visitas!K49</f>
        <v>0</v>
      </c>
      <c r="M61" s="157">
        <f>[1]Visitas!L49</f>
        <v>0</v>
      </c>
      <c r="N61" s="157">
        <f>[1]Visitas!M49</f>
        <v>0</v>
      </c>
      <c r="O61" s="157">
        <f>[1]Visitas!N49</f>
        <v>0</v>
      </c>
      <c r="P61" s="157">
        <f>[1]Visitas!O49</f>
        <v>418325791.52000004</v>
      </c>
      <c r="Q61" s="157">
        <f>[1]Visitas!P49</f>
        <v>613001.39751988125</v>
      </c>
    </row>
    <row r="62" spans="2:17" s="208" customFormat="1">
      <c r="B62" s="183" t="s">
        <v>90</v>
      </c>
      <c r="C62" s="156" t="s">
        <v>91</v>
      </c>
      <c r="D62" s="156">
        <f>[1]Visitas!C50</f>
        <v>24024671.580000002</v>
      </c>
      <c r="E62" s="156">
        <f>[1]Visitas!D50</f>
        <v>26814105.5</v>
      </c>
      <c r="F62" s="156">
        <f>[1]Visitas!E50</f>
        <v>21922766.670000002</v>
      </c>
      <c r="G62" s="156">
        <f>[1]Visitas!F50</f>
        <v>20497803.760000002</v>
      </c>
      <c r="H62" s="156">
        <f>[1]Visitas!G50</f>
        <v>20852114.5</v>
      </c>
      <c r="I62" s="156">
        <f>[1]Visitas!H50</f>
        <v>20856761.310000002</v>
      </c>
      <c r="J62" s="156">
        <f>[1]Visitas!I50</f>
        <v>25790377.34</v>
      </c>
      <c r="K62" s="156">
        <f>[1]Visitas!J50</f>
        <v>28961831.780000005</v>
      </c>
      <c r="L62" s="156">
        <f>[1]Visitas!K50</f>
        <v>0</v>
      </c>
      <c r="M62" s="156">
        <f>[1]Visitas!L50</f>
        <v>0</v>
      </c>
      <c r="N62" s="156">
        <f>[1]Visitas!M50</f>
        <v>0</v>
      </c>
      <c r="O62" s="156">
        <f>[1]Visitas!N50</f>
        <v>0</v>
      </c>
      <c r="P62" s="156">
        <f>[1]Visitas!O50</f>
        <v>189720432.44</v>
      </c>
      <c r="Q62" s="156">
        <f>[1]Visitas!P50</f>
        <v>278314.40389895224</v>
      </c>
    </row>
    <row r="63" spans="2:17" s="208" customFormat="1">
      <c r="B63" s="209" t="s">
        <v>88</v>
      </c>
      <c r="C63" s="157" t="s">
        <v>89</v>
      </c>
      <c r="D63" s="157">
        <f>[1]Visitas!C51</f>
        <v>32709837.440000001</v>
      </c>
      <c r="E63" s="157">
        <f>[1]Visitas!D51</f>
        <v>30868344.150000006</v>
      </c>
      <c r="F63" s="157">
        <f>[1]Visitas!E51</f>
        <v>34974208.43</v>
      </c>
      <c r="G63" s="157">
        <f>[1]Visitas!F51</f>
        <v>32499985.420000006</v>
      </c>
      <c r="H63" s="157">
        <f>[1]Visitas!G51</f>
        <v>32019731.450000003</v>
      </c>
      <c r="I63" s="157">
        <f>[1]Visitas!H51</f>
        <v>27032246.010000002</v>
      </c>
      <c r="J63" s="157">
        <f>[1]Visitas!I51</f>
        <v>31515470.420000002</v>
      </c>
      <c r="K63" s="157">
        <f>[1]Visitas!J51</f>
        <v>29613970.680000003</v>
      </c>
      <c r="L63" s="157">
        <f>[1]Visitas!K51</f>
        <v>0</v>
      </c>
      <c r="M63" s="157">
        <f>[1]Visitas!L51</f>
        <v>0</v>
      </c>
      <c r="N63" s="157">
        <f>[1]Visitas!M51</f>
        <v>0</v>
      </c>
      <c r="O63" s="157">
        <f>[1]Visitas!N51</f>
        <v>0</v>
      </c>
      <c r="P63" s="157">
        <f>[1]Visitas!O51</f>
        <v>251233794</v>
      </c>
      <c r="Q63" s="157">
        <f>[1]Visitas!P51</f>
        <v>369166.15775741148</v>
      </c>
    </row>
    <row r="64" spans="2:17" s="208" customFormat="1">
      <c r="B64" s="183" t="s">
        <v>10</v>
      </c>
      <c r="C64" s="156" t="s">
        <v>75</v>
      </c>
      <c r="D64" s="156">
        <f>[1]Visitas!C52</f>
        <v>119358413.44</v>
      </c>
      <c r="E64" s="156">
        <f>[1]Visitas!D52</f>
        <v>102820090.80000001</v>
      </c>
      <c r="F64" s="156">
        <f>[1]Visitas!E52</f>
        <v>123040977.92000002</v>
      </c>
      <c r="G64" s="156">
        <f>[1]Visitas!F52</f>
        <v>110233235.28000002</v>
      </c>
      <c r="H64" s="156">
        <f>[1]Visitas!G52</f>
        <v>123741822.05000001</v>
      </c>
      <c r="I64" s="156">
        <f>[1]Visitas!H52</f>
        <v>117873284.76000001</v>
      </c>
      <c r="J64" s="156">
        <f>[1]Visitas!I52</f>
        <v>134622062.82000002</v>
      </c>
      <c r="K64" s="156">
        <f>[1]Visitas!J52</f>
        <v>123302304.44000001</v>
      </c>
      <c r="L64" s="156">
        <f>[1]Visitas!K52</f>
        <v>0</v>
      </c>
      <c r="M64" s="156">
        <f>[1]Visitas!L52</f>
        <v>0</v>
      </c>
      <c r="N64" s="156">
        <f>[1]Visitas!M52</f>
        <v>0</v>
      </c>
      <c r="O64" s="156">
        <f>[1]Visitas!N52</f>
        <v>0</v>
      </c>
      <c r="P64" s="156">
        <f>[1]Visitas!O52</f>
        <v>954992191.51000011</v>
      </c>
      <c r="Q64" s="156">
        <f>[1]Visitas!P52</f>
        <v>1400448.815791582</v>
      </c>
    </row>
    <row r="65" spans="2:17">
      <c r="B65" s="81" t="s">
        <v>0</v>
      </c>
      <c r="C65" s="53"/>
      <c r="D65" s="53">
        <f>[1]Visitas!C53</f>
        <v>1500330247.5700002</v>
      </c>
      <c r="E65" s="53">
        <f>[1]Visitas!D53</f>
        <v>1482755788.5000002</v>
      </c>
      <c r="F65" s="53">
        <f>[1]Visitas!E53</f>
        <v>1576912696.0300002</v>
      </c>
      <c r="G65" s="53">
        <f>[1]Visitas!F53</f>
        <v>1497598786.5999999</v>
      </c>
      <c r="H65" s="53">
        <f>[1]Visitas!G53</f>
        <v>1642442481.05</v>
      </c>
      <c r="I65" s="53">
        <f>[1]Visitas!H53</f>
        <v>1450362053.9100001</v>
      </c>
      <c r="J65" s="53">
        <f>[1]Visitas!I53</f>
        <v>1637654637.99</v>
      </c>
      <c r="K65" s="53">
        <f>[1]Visitas!J53</f>
        <v>1786040263.9100006</v>
      </c>
      <c r="L65" s="53">
        <f>[1]Visitas!K53</f>
        <v>0</v>
      </c>
      <c r="M65" s="53">
        <f>[1]Visitas!L53</f>
        <v>0</v>
      </c>
      <c r="N65" s="53">
        <f>[1]Visitas!M53</f>
        <v>0</v>
      </c>
      <c r="O65" s="53">
        <f>[1]Visitas!N53</f>
        <v>0</v>
      </c>
      <c r="P65" s="53">
        <f>[1]Visitas!O53</f>
        <v>12574096955.560001</v>
      </c>
      <c r="Q65" s="53">
        <f>[1]Visitas!P53</f>
        <v>18438603.951702192</v>
      </c>
    </row>
    <row r="66" spans="2:17">
      <c r="B66" s="81" t="s">
        <v>5</v>
      </c>
      <c r="C66" s="53"/>
      <c r="D66" s="53">
        <f>[1]Visitas!C54</f>
        <v>2215948.7306442563</v>
      </c>
      <c r="E66" s="53">
        <f>[1]Visitas!D54</f>
        <v>2259265.2575041908</v>
      </c>
      <c r="F66" s="53">
        <f>[1]Visitas!E54</f>
        <v>2361779.1397525766</v>
      </c>
      <c r="G66" s="53">
        <f>[1]Visitas!F54</f>
        <v>2243929.8570572371</v>
      </c>
      <c r="H66" s="53">
        <f>[1]Visitas!G54</f>
        <v>2373471.7934248555</v>
      </c>
      <c r="I66" s="53">
        <f>[1]Visitas!H54</f>
        <v>2094657.8673184966</v>
      </c>
      <c r="J66" s="53">
        <f>[1]Visitas!I54</f>
        <v>2387042.8796169432</v>
      </c>
      <c r="K66" s="53">
        <f>[1]Visitas!J54</f>
        <v>2502508.426383635</v>
      </c>
      <c r="L66" s="53">
        <f>[1]Visitas!K54</f>
        <v>0</v>
      </c>
      <c r="M66" s="53">
        <f>[1]Visitas!L54</f>
        <v>0</v>
      </c>
      <c r="N66" s="53">
        <f>[1]Visitas!M54</f>
        <v>0</v>
      </c>
      <c r="O66" s="53">
        <f>[1]Visitas!N54</f>
        <v>0</v>
      </c>
      <c r="P66" s="53">
        <f>[1]Visitas!O54</f>
        <v>18438603.951702192</v>
      </c>
      <c r="Q66" s="53">
        <f>[1]Visitas!P54</f>
        <v>0</v>
      </c>
    </row>
    <row r="67" spans="2:17">
      <c r="B67" s="81" t="s">
        <v>15</v>
      </c>
      <c r="C67" s="53"/>
      <c r="D67" s="131">
        <f>[1]Visitas!C55</f>
        <v>677.06</v>
      </c>
      <c r="E67" s="131">
        <f>[1]Visitas!D55</f>
        <v>656.3</v>
      </c>
      <c r="F67" s="131">
        <f>[1]Visitas!E55</f>
        <v>667.68</v>
      </c>
      <c r="G67" s="131">
        <f>[1]Visitas!F55</f>
        <v>667.4</v>
      </c>
      <c r="H67" s="131">
        <f>[1]Visitas!G55</f>
        <v>692</v>
      </c>
      <c r="I67" s="131">
        <f>[1]Visitas!H55</f>
        <v>692.41</v>
      </c>
      <c r="J67" s="131">
        <f>[1]Visitas!I55</f>
        <v>686.06</v>
      </c>
      <c r="K67" s="131">
        <f>[1]Visitas!J55</f>
        <v>713.7</v>
      </c>
      <c r="L67" s="131">
        <f>[1]Visitas!K55</f>
        <v>718.44</v>
      </c>
      <c r="M67" s="131">
        <f>[1]Visitas!L55</f>
        <v>1</v>
      </c>
      <c r="N67" s="131">
        <f>[1]Visitas!M55</f>
        <v>1</v>
      </c>
      <c r="O67" s="131">
        <f>[1]Visitas!N55</f>
        <v>1</v>
      </c>
      <c r="P67" s="131">
        <f>[1]Visitas!O55</f>
        <v>0</v>
      </c>
      <c r="Q67" s="131">
        <f>[1]Visitas!P55</f>
        <v>0</v>
      </c>
    </row>
    <row r="68" spans="2:17" s="134" customFormat="1" ht="30" customHeight="1">
      <c r="B68" s="138"/>
      <c r="C68" s="138"/>
      <c r="D68" s="138"/>
      <c r="E68" s="138"/>
      <c r="F68" s="138"/>
      <c r="G68" s="138"/>
      <c r="H68" s="138"/>
      <c r="I68" s="138"/>
      <c r="J68" s="138"/>
      <c r="K68" s="138"/>
      <c r="L68" s="138"/>
      <c r="M68" s="138"/>
      <c r="N68" s="138"/>
      <c r="O68" s="138"/>
      <c r="P68" s="138"/>
      <c r="Q68" s="138"/>
    </row>
    <row r="69" spans="2:17" ht="15" customHeight="1">
      <c r="B69" s="320" t="s">
        <v>155</v>
      </c>
      <c r="C69" s="321"/>
      <c r="D69" s="321"/>
      <c r="E69" s="321"/>
      <c r="F69" s="321"/>
      <c r="G69" s="321"/>
      <c r="H69" s="321"/>
      <c r="I69" s="321"/>
      <c r="J69" s="321"/>
      <c r="K69" s="321"/>
      <c r="L69" s="321"/>
      <c r="M69" s="321"/>
      <c r="N69" s="321"/>
      <c r="O69" s="321"/>
      <c r="P69" s="321"/>
      <c r="Q69" s="322"/>
    </row>
    <row r="70" spans="2:17">
      <c r="B70" s="62" t="s">
        <v>6</v>
      </c>
      <c r="C70" s="29" t="s">
        <v>58</v>
      </c>
      <c r="D70" s="29" t="s">
        <v>19</v>
      </c>
      <c r="E70" s="29" t="s">
        <v>20</v>
      </c>
      <c r="F70" s="29" t="s">
        <v>21</v>
      </c>
      <c r="G70" s="29" t="s">
        <v>22</v>
      </c>
      <c r="H70" s="29" t="s">
        <v>23</v>
      </c>
      <c r="I70" s="29" t="s">
        <v>24</v>
      </c>
      <c r="J70" s="29" t="s">
        <v>25</v>
      </c>
      <c r="K70" s="29" t="s">
        <v>26</v>
      </c>
      <c r="L70" s="29" t="s">
        <v>27</v>
      </c>
      <c r="M70" s="29" t="s">
        <v>46</v>
      </c>
      <c r="N70" s="111" t="s">
        <v>47</v>
      </c>
      <c r="O70" s="111" t="s">
        <v>48</v>
      </c>
      <c r="P70" s="29" t="s">
        <v>156</v>
      </c>
      <c r="Q70" s="63" t="s">
        <v>157</v>
      </c>
    </row>
    <row r="71" spans="2:17">
      <c r="B71" s="320" t="s">
        <v>171</v>
      </c>
      <c r="C71" s="321"/>
      <c r="D71" s="321"/>
      <c r="E71" s="321"/>
      <c r="F71" s="321"/>
      <c r="G71" s="321"/>
      <c r="H71" s="321"/>
      <c r="I71" s="321"/>
      <c r="J71" s="321"/>
      <c r="K71" s="321"/>
      <c r="L71" s="321"/>
      <c r="M71" s="321"/>
      <c r="N71" s="321"/>
      <c r="O71" s="321"/>
      <c r="P71" s="321"/>
      <c r="Q71" s="322"/>
    </row>
    <row r="72" spans="2:17">
      <c r="B72" s="169" t="s">
        <v>224</v>
      </c>
      <c r="C72" s="155" t="s">
        <v>130</v>
      </c>
      <c r="D72" s="155">
        <f>[1]Visitas!C60</f>
        <v>23998.696319018403</v>
      </c>
      <c r="E72" s="155">
        <f>[1]Visitas!D60</f>
        <v>25247.189822089309</v>
      </c>
      <c r="F72" s="155">
        <f>[1]Visitas!E60</f>
        <v>26473.946254691837</v>
      </c>
      <c r="G72" s="155">
        <f>[1]Visitas!F60</f>
        <v>28758.223150762282</v>
      </c>
      <c r="H72" s="155">
        <f>[1]Visitas!G60</f>
        <v>32476.906119798714</v>
      </c>
      <c r="I72" s="155">
        <f>[1]Visitas!H60</f>
        <v>31649.376822036247</v>
      </c>
      <c r="J72" s="155">
        <f>[1]Visitas!I60</f>
        <v>28320.973405309032</v>
      </c>
      <c r="K72" s="155">
        <f>[1]Visitas!J60</f>
        <v>29462.088721536475</v>
      </c>
      <c r="L72" s="155" t="str">
        <f>[1]Visitas!K60</f>
        <v/>
      </c>
      <c r="M72" s="155" t="str">
        <f>[1]Visitas!L60</f>
        <v/>
      </c>
      <c r="N72" s="155" t="str">
        <f>[1]Visitas!M60</f>
        <v/>
      </c>
      <c r="O72" s="155" t="str">
        <f>[1]Visitas!N60</f>
        <v/>
      </c>
      <c r="P72" s="155">
        <f>[1]Visitas!O60</f>
        <v>28218.686839257472</v>
      </c>
      <c r="Q72" s="210">
        <f>[1]Visitas!P60</f>
        <v>41.327414958273593</v>
      </c>
    </row>
    <row r="73" spans="2:17" s="208" customFormat="1">
      <c r="B73" s="168" t="s">
        <v>125</v>
      </c>
      <c r="C73" s="153" t="s">
        <v>62</v>
      </c>
      <c r="D73" s="153">
        <f>[1]Visitas!C61</f>
        <v>54595.643947036573</v>
      </c>
      <c r="E73" s="153">
        <f>[1]Visitas!D61</f>
        <v>66117.119594157019</v>
      </c>
      <c r="F73" s="153">
        <f>[1]Visitas!E61</f>
        <v>59922.446844509614</v>
      </c>
      <c r="G73" s="153">
        <f>[1]Visitas!F61</f>
        <v>57901.516299109928</v>
      </c>
      <c r="H73" s="153">
        <f>[1]Visitas!G61</f>
        <v>51158.152399776998</v>
      </c>
      <c r="I73" s="153">
        <f>[1]Visitas!H61</f>
        <v>65602.040233270498</v>
      </c>
      <c r="J73" s="153">
        <f>[1]Visitas!I61</f>
        <v>54314.422966354345</v>
      </c>
      <c r="K73" s="153">
        <f>[1]Visitas!J61</f>
        <v>54858.473292310875</v>
      </c>
      <c r="L73" s="153" t="str">
        <f>[1]Visitas!K61</f>
        <v/>
      </c>
      <c r="M73" s="153" t="str">
        <f>[1]Visitas!L61</f>
        <v/>
      </c>
      <c r="N73" s="153" t="str">
        <f>[1]Visitas!M61</f>
        <v/>
      </c>
      <c r="O73" s="153" t="str">
        <f>[1]Visitas!N61</f>
        <v/>
      </c>
      <c r="P73" s="153">
        <f>[1]Visitas!O61</f>
        <v>57680.131404645712</v>
      </c>
      <c r="Q73" s="153">
        <f>[1]Visitas!P61</f>
        <v>84.605760506467604</v>
      </c>
    </row>
    <row r="74" spans="2:17" s="208" customFormat="1">
      <c r="B74" s="169" t="s">
        <v>1</v>
      </c>
      <c r="C74" s="155" t="s">
        <v>63</v>
      </c>
      <c r="D74" s="155">
        <f>[1]Visitas!C62</f>
        <v>57454.080638218496</v>
      </c>
      <c r="E74" s="155">
        <f>[1]Visitas!D62</f>
        <v>50210.085826013368</v>
      </c>
      <c r="F74" s="155">
        <f>[1]Visitas!E62</f>
        <v>56493.946574431291</v>
      </c>
      <c r="G74" s="155">
        <f>[1]Visitas!F62</f>
        <v>55661.357158351413</v>
      </c>
      <c r="H74" s="155">
        <f>[1]Visitas!G62</f>
        <v>48710.388425454468</v>
      </c>
      <c r="I74" s="155">
        <f>[1]Visitas!H62</f>
        <v>53284.55645771345</v>
      </c>
      <c r="J74" s="155">
        <f>[1]Visitas!I62</f>
        <v>52690.241507860592</v>
      </c>
      <c r="K74" s="155">
        <f>[1]Visitas!J62</f>
        <v>45509.400012902952</v>
      </c>
      <c r="L74" s="155" t="str">
        <f>[1]Visitas!K62</f>
        <v/>
      </c>
      <c r="M74" s="155" t="str">
        <f>[1]Visitas!L62</f>
        <v/>
      </c>
      <c r="N74" s="155" t="str">
        <f>[1]Visitas!M62</f>
        <v/>
      </c>
      <c r="O74" s="155" t="str">
        <f>[1]Visitas!N62</f>
        <v/>
      </c>
      <c r="P74" s="155">
        <f>[1]Visitas!O62</f>
        <v>52183.476861910414</v>
      </c>
      <c r="Q74" s="210">
        <f>[1]Visitas!P62</f>
        <v>76.522134236484831</v>
      </c>
    </row>
    <row r="75" spans="2:17" s="208" customFormat="1">
      <c r="B75" s="170" t="s">
        <v>49</v>
      </c>
      <c r="C75" s="153" t="s">
        <v>64</v>
      </c>
      <c r="D75" s="153">
        <f>[1]Visitas!C63</f>
        <v>51832.409615492877</v>
      </c>
      <c r="E75" s="153">
        <f>[1]Visitas!D63</f>
        <v>47868.294387433358</v>
      </c>
      <c r="F75" s="153">
        <f>[1]Visitas!E63</f>
        <v>45724.618044170122</v>
      </c>
      <c r="G75" s="153">
        <f>[1]Visitas!F63</f>
        <v>49511.423858900074</v>
      </c>
      <c r="H75" s="153">
        <f>[1]Visitas!G63</f>
        <v>50745.191771236648</v>
      </c>
      <c r="I75" s="153">
        <f>[1]Visitas!H63</f>
        <v>47195.738452804871</v>
      </c>
      <c r="J75" s="153">
        <f>[1]Visitas!I63</f>
        <v>53011.128095464388</v>
      </c>
      <c r="K75" s="153">
        <f>[1]Visitas!J63</f>
        <v>47910.544719101126</v>
      </c>
      <c r="L75" s="153" t="str">
        <f>[1]Visitas!K63</f>
        <v/>
      </c>
      <c r="M75" s="153" t="str">
        <f>[1]Visitas!L63</f>
        <v/>
      </c>
      <c r="N75" s="153" t="str">
        <f>[1]Visitas!M63</f>
        <v/>
      </c>
      <c r="O75" s="153" t="str">
        <f>[1]Visitas!N63</f>
        <v/>
      </c>
      <c r="P75" s="154">
        <f>[1]Visitas!O63</f>
        <v>49170.570596557569</v>
      </c>
      <c r="Q75" s="211">
        <f>[1]Visitas!P63</f>
        <v>72.081809913491725</v>
      </c>
    </row>
    <row r="76" spans="2:17" s="208" customFormat="1">
      <c r="B76" s="169" t="s">
        <v>152</v>
      </c>
      <c r="C76" s="155" t="s">
        <v>153</v>
      </c>
      <c r="D76" s="155">
        <f>[1]Visitas!C64</f>
        <v>25878.393538173706</v>
      </c>
      <c r="E76" s="155">
        <f>[1]Visitas!D64</f>
        <v>18574.17393715342</v>
      </c>
      <c r="F76" s="155">
        <f>[1]Visitas!E64</f>
        <v>30650.773427378725</v>
      </c>
      <c r="G76" s="155">
        <f>[1]Visitas!F64</f>
        <v>27783.32432971858</v>
      </c>
      <c r="H76" s="155">
        <f>[1]Visitas!G64</f>
        <v>25861.483828143857</v>
      </c>
      <c r="I76" s="155">
        <f>[1]Visitas!H64</f>
        <v>30284.155177449979</v>
      </c>
      <c r="J76" s="155">
        <f>[1]Visitas!I64</f>
        <v>28690.215454967194</v>
      </c>
      <c r="K76" s="155">
        <f>[1]Visitas!J64</f>
        <v>28519.989267969526</v>
      </c>
      <c r="L76" s="155" t="str">
        <f>[1]Visitas!K64</f>
        <v/>
      </c>
      <c r="M76" s="155" t="str">
        <f>[1]Visitas!L64</f>
        <v/>
      </c>
      <c r="N76" s="155" t="str">
        <f>[1]Visitas!M64</f>
        <v/>
      </c>
      <c r="O76" s="155" t="str">
        <f>[1]Visitas!N64</f>
        <v/>
      </c>
      <c r="P76" s="155">
        <f>[1]Visitas!O64</f>
        <v>26872.081655537146</v>
      </c>
      <c r="Q76" s="210">
        <f>[1]Visitas!P64</f>
        <v>39.384532363661194</v>
      </c>
    </row>
    <row r="77" spans="2:17" s="208" customFormat="1">
      <c r="B77" s="168" t="s">
        <v>18</v>
      </c>
      <c r="C77" s="153" t="s">
        <v>65</v>
      </c>
      <c r="D77" s="153">
        <f>[1]Visitas!C65</f>
        <v>40067.803463008771</v>
      </c>
      <c r="E77" s="153">
        <f>[1]Visitas!D65</f>
        <v>36583.148935337405</v>
      </c>
      <c r="F77" s="153">
        <f>[1]Visitas!E65</f>
        <v>39589.011971033055</v>
      </c>
      <c r="G77" s="153">
        <f>[1]Visitas!F65</f>
        <v>40521.693196334352</v>
      </c>
      <c r="H77" s="153">
        <f>[1]Visitas!G65</f>
        <v>42161.492001189414</v>
      </c>
      <c r="I77" s="153">
        <f>[1]Visitas!H65</f>
        <v>45351.930897481376</v>
      </c>
      <c r="J77" s="153">
        <f>[1]Visitas!I65</f>
        <v>36713.125105932202</v>
      </c>
      <c r="K77" s="153">
        <f>[1]Visitas!J65</f>
        <v>40075.232757678437</v>
      </c>
      <c r="L77" s="153" t="str">
        <f>[1]Visitas!K65</f>
        <v/>
      </c>
      <c r="M77" s="153" t="str">
        <f>[1]Visitas!L65</f>
        <v/>
      </c>
      <c r="N77" s="153" t="str">
        <f>[1]Visitas!M65</f>
        <v/>
      </c>
      <c r="O77" s="153" t="str">
        <f>[1]Visitas!N65</f>
        <v/>
      </c>
      <c r="P77" s="154">
        <f>[1]Visitas!O65</f>
        <v>39781.843385762935</v>
      </c>
      <c r="Q77" s="211">
        <f>[1]Visitas!P65</f>
        <v>58.519146915669857</v>
      </c>
    </row>
    <row r="78" spans="2:17" s="208" customFormat="1">
      <c r="B78" s="169" t="s">
        <v>76</v>
      </c>
      <c r="C78" s="155" t="s">
        <v>66</v>
      </c>
      <c r="D78" s="155">
        <f>[1]Visitas!C66</f>
        <v>102646.41464095142</v>
      </c>
      <c r="E78" s="155">
        <f>[1]Visitas!D66</f>
        <v>105391.4214225264</v>
      </c>
      <c r="F78" s="155">
        <f>[1]Visitas!E66</f>
        <v>90229.228731812749</v>
      </c>
      <c r="G78" s="155">
        <f>[1]Visitas!F66</f>
        <v>126497.46330460298</v>
      </c>
      <c r="H78" s="155">
        <f>[1]Visitas!G66</f>
        <v>122173.21065042834</v>
      </c>
      <c r="I78" s="155">
        <f>[1]Visitas!H66</f>
        <v>147702.82697227408</v>
      </c>
      <c r="J78" s="155">
        <f>[1]Visitas!I66</f>
        <v>95816.449692836773</v>
      </c>
      <c r="K78" s="155">
        <f>[1]Visitas!J66</f>
        <v>80677.653374951231</v>
      </c>
      <c r="L78" s="155" t="str">
        <f>[1]Visitas!K66</f>
        <v/>
      </c>
      <c r="M78" s="155" t="str">
        <f>[1]Visitas!L66</f>
        <v/>
      </c>
      <c r="N78" s="155" t="str">
        <f>[1]Visitas!M66</f>
        <v/>
      </c>
      <c r="O78" s="155" t="str">
        <f>[1]Visitas!N66</f>
        <v/>
      </c>
      <c r="P78" s="155">
        <f>[1]Visitas!O66</f>
        <v>107548.01136121765</v>
      </c>
      <c r="Q78" s="210">
        <f>[1]Visitas!P66</f>
        <v>157.6280939139377</v>
      </c>
    </row>
    <row r="79" spans="2:17" s="208" customFormat="1">
      <c r="B79" s="168" t="s">
        <v>126</v>
      </c>
      <c r="C79" s="153" t="s">
        <v>67</v>
      </c>
      <c r="D79" s="153">
        <f>[1]Visitas!C67</f>
        <v>103501.08122273342</v>
      </c>
      <c r="E79" s="153">
        <f>[1]Visitas!D67</f>
        <v>102001.51411637438</v>
      </c>
      <c r="F79" s="153">
        <f>[1]Visitas!E67</f>
        <v>94940.652322423106</v>
      </c>
      <c r="G79" s="153">
        <f>[1]Visitas!F67</f>
        <v>96409.753512204741</v>
      </c>
      <c r="H79" s="153">
        <f>[1]Visitas!G67</f>
        <v>95991.36135985711</v>
      </c>
      <c r="I79" s="153">
        <f>[1]Visitas!H67</f>
        <v>105798.69022342394</v>
      </c>
      <c r="J79" s="153">
        <f>[1]Visitas!I67</f>
        <v>107724.52417948098</v>
      </c>
      <c r="K79" s="153">
        <f>[1]Visitas!J67</f>
        <v>104125.95602250546</v>
      </c>
      <c r="L79" s="153" t="str">
        <f>[1]Visitas!K67</f>
        <v/>
      </c>
      <c r="M79" s="153" t="str">
        <f>[1]Visitas!L67</f>
        <v/>
      </c>
      <c r="N79" s="153" t="str">
        <f>[1]Visitas!M67</f>
        <v/>
      </c>
      <c r="O79" s="153" t="str">
        <f>[1]Visitas!N67</f>
        <v/>
      </c>
      <c r="P79" s="154">
        <f>[1]Visitas!O67</f>
        <v>101245.49695573162</v>
      </c>
      <c r="Q79" s="211">
        <f>[1]Visitas!P67</f>
        <v>148.39508950697351</v>
      </c>
    </row>
    <row r="80" spans="2:17" s="208" customFormat="1">
      <c r="B80" s="169" t="s">
        <v>2</v>
      </c>
      <c r="C80" s="155" t="s">
        <v>68</v>
      </c>
      <c r="D80" s="155">
        <f>[1]Visitas!C68</f>
        <v>72230.539271255067</v>
      </c>
      <c r="E80" s="155">
        <f>[1]Visitas!D68</f>
        <v>59431.340528186898</v>
      </c>
      <c r="F80" s="155">
        <f>[1]Visitas!E68</f>
        <v>63314.793564356434</v>
      </c>
      <c r="G80" s="155">
        <f>[1]Visitas!F68</f>
        <v>64271.332045817791</v>
      </c>
      <c r="H80" s="155">
        <f>[1]Visitas!G68</f>
        <v>88863.421581870032</v>
      </c>
      <c r="I80" s="155">
        <f>[1]Visitas!H68</f>
        <v>85157.745296671492</v>
      </c>
      <c r="J80" s="155">
        <f>[1]Visitas!I68</f>
        <v>80058.188140882747</v>
      </c>
      <c r="K80" s="155">
        <f>[1]Visitas!J68</f>
        <v>74413.412589373329</v>
      </c>
      <c r="L80" s="155" t="str">
        <f>[1]Visitas!K68</f>
        <v/>
      </c>
      <c r="M80" s="155" t="str">
        <f>[1]Visitas!L68</f>
        <v/>
      </c>
      <c r="N80" s="155" t="str">
        <f>[1]Visitas!M68</f>
        <v/>
      </c>
      <c r="O80" s="155" t="str">
        <f>[1]Visitas!N68</f>
        <v/>
      </c>
      <c r="P80" s="155">
        <f>[1]Visitas!O68</f>
        <v>72696.68580998994</v>
      </c>
      <c r="Q80" s="210">
        <f>[1]Visitas!P68</f>
        <v>106.60561457536686</v>
      </c>
    </row>
    <row r="81" spans="2:17" s="208" customFormat="1">
      <c r="B81" s="183" t="s">
        <v>3</v>
      </c>
      <c r="C81" s="156" t="s">
        <v>69</v>
      </c>
      <c r="D81" s="156">
        <f>[1]Visitas!C69</f>
        <v>56446.738947753016</v>
      </c>
      <c r="E81" s="156">
        <f>[1]Visitas!D69</f>
        <v>61836.162444502479</v>
      </c>
      <c r="F81" s="156">
        <f>[1]Visitas!E69</f>
        <v>59599.616651365621</v>
      </c>
      <c r="G81" s="156">
        <f>[1]Visitas!F69</f>
        <v>54293.856471127932</v>
      </c>
      <c r="H81" s="156">
        <f>[1]Visitas!G69</f>
        <v>58649.117911441572</v>
      </c>
      <c r="I81" s="156">
        <f>[1]Visitas!H69</f>
        <v>53690.826862170084</v>
      </c>
      <c r="J81" s="156">
        <f>[1]Visitas!I69</f>
        <v>52983.604325360888</v>
      </c>
      <c r="K81" s="156">
        <f>[1]Visitas!J69</f>
        <v>52147.428798474255</v>
      </c>
      <c r="L81" s="156" t="str">
        <f>[1]Visitas!K69</f>
        <v/>
      </c>
      <c r="M81" s="156" t="str">
        <f>[1]Visitas!L69</f>
        <v/>
      </c>
      <c r="N81" s="156" t="str">
        <f>[1]Visitas!M69</f>
        <v/>
      </c>
      <c r="O81" s="156" t="str">
        <f>[1]Visitas!N69</f>
        <v/>
      </c>
      <c r="P81" s="156">
        <f>[1]Visitas!O69</f>
        <v>56062.635574121123</v>
      </c>
      <c r="Q81" s="212">
        <f>[1]Visitas!P69</f>
        <v>82.289536868390485</v>
      </c>
    </row>
    <row r="82" spans="2:17" s="208" customFormat="1">
      <c r="B82" s="299" t="s">
        <v>233</v>
      </c>
      <c r="C82" s="156" t="s">
        <v>234</v>
      </c>
      <c r="D82" s="156" t="str">
        <f>[1]Visitas!C70</f>
        <v/>
      </c>
      <c r="E82" s="156" t="str">
        <f>[1]Visitas!D70</f>
        <v/>
      </c>
      <c r="F82" s="156" t="str">
        <f>[1]Visitas!E70</f>
        <v/>
      </c>
      <c r="G82" s="156" t="str">
        <f>[1]Visitas!F70</f>
        <v/>
      </c>
      <c r="H82" s="156" t="str">
        <f>[1]Visitas!G70</f>
        <v/>
      </c>
      <c r="I82" s="156" t="str">
        <f>[1]Visitas!H70</f>
        <v/>
      </c>
      <c r="J82" s="156">
        <f>[1]Visitas!I70</f>
        <v>17184.740506329115</v>
      </c>
      <c r="K82" s="156">
        <f>[1]Visitas!J70</f>
        <v>24122.842376885335</v>
      </c>
      <c r="L82" s="156" t="str">
        <f>[1]Visitas!K70</f>
        <v/>
      </c>
      <c r="M82" s="156" t="str">
        <f>[1]Visitas!L70</f>
        <v/>
      </c>
      <c r="N82" s="156" t="str">
        <f>[1]Visitas!M70</f>
        <v/>
      </c>
      <c r="O82" s="156" t="str">
        <f>[1]Visitas!N70</f>
        <v/>
      </c>
      <c r="P82" s="156">
        <f>[1]Visitas!O70</f>
        <v>23440.331585673561</v>
      </c>
      <c r="Q82" s="212">
        <f>[1]Visitas!P70</f>
        <v>32.938822980484751</v>
      </c>
    </row>
    <row r="83" spans="2:17" s="208" customFormat="1">
      <c r="B83" s="186" t="s">
        <v>127</v>
      </c>
      <c r="C83" s="157" t="s">
        <v>70</v>
      </c>
      <c r="D83" s="157">
        <f>[1]Visitas!C71</f>
        <v>53917.998480770184</v>
      </c>
      <c r="E83" s="157">
        <f>[1]Visitas!D71</f>
        <v>50496.884016475786</v>
      </c>
      <c r="F83" s="157">
        <f>[1]Visitas!E71</f>
        <v>52500.89814277878</v>
      </c>
      <c r="G83" s="157">
        <f>[1]Visitas!F71</f>
        <v>56360.173730343718</v>
      </c>
      <c r="H83" s="157">
        <f>[1]Visitas!G71</f>
        <v>55447.772741009365</v>
      </c>
      <c r="I83" s="157">
        <f>[1]Visitas!H71</f>
        <v>59185.124132813951</v>
      </c>
      <c r="J83" s="157">
        <f>[1]Visitas!I71</f>
        <v>54560.026664524936</v>
      </c>
      <c r="K83" s="157">
        <f>[1]Visitas!J71</f>
        <v>53263.181550776353</v>
      </c>
      <c r="L83" s="157" t="str">
        <f>[1]Visitas!K71</f>
        <v/>
      </c>
      <c r="M83" s="157" t="str">
        <f>[1]Visitas!L71</f>
        <v/>
      </c>
      <c r="N83" s="157" t="str">
        <f>[1]Visitas!M71</f>
        <v/>
      </c>
      <c r="O83" s="157" t="str">
        <f>[1]Visitas!N71</f>
        <v/>
      </c>
      <c r="P83" s="158">
        <f>[1]Visitas!O71</f>
        <v>54397.993336870553</v>
      </c>
      <c r="Q83" s="213">
        <f>[1]Visitas!P71</f>
        <v>79.832557588708269</v>
      </c>
    </row>
    <row r="84" spans="2:17" s="208" customFormat="1">
      <c r="B84" s="183" t="s">
        <v>7</v>
      </c>
      <c r="C84" s="156" t="s">
        <v>71</v>
      </c>
      <c r="D84" s="156">
        <f>[1]Visitas!C72</f>
        <v>41061.814909556</v>
      </c>
      <c r="E84" s="156">
        <f>[1]Visitas!D72</f>
        <v>35216.132339897107</v>
      </c>
      <c r="F84" s="156">
        <f>[1]Visitas!E72</f>
        <v>37809.642450649117</v>
      </c>
      <c r="G84" s="156">
        <f>[1]Visitas!F72</f>
        <v>42697.501737905121</v>
      </c>
      <c r="H84" s="156">
        <f>[1]Visitas!G72</f>
        <v>35895.824828085417</v>
      </c>
      <c r="I84" s="156">
        <f>[1]Visitas!H72</f>
        <v>38958.567432671312</v>
      </c>
      <c r="J84" s="156">
        <f>[1]Visitas!I72</f>
        <v>41735.115563091204</v>
      </c>
      <c r="K84" s="156">
        <f>[1]Visitas!J72</f>
        <v>37272.822604377412</v>
      </c>
      <c r="L84" s="156" t="str">
        <f>[1]Visitas!K72</f>
        <v/>
      </c>
      <c r="M84" s="156" t="str">
        <f>[1]Visitas!L72</f>
        <v/>
      </c>
      <c r="N84" s="156" t="str">
        <f>[1]Visitas!M72</f>
        <v/>
      </c>
      <c r="O84" s="156" t="str">
        <f>[1]Visitas!N72</f>
        <v/>
      </c>
      <c r="P84" s="156">
        <f>[1]Visitas!O72</f>
        <v>38804.801105226805</v>
      </c>
      <c r="Q84" s="212">
        <f>[1]Visitas!P72</f>
        <v>56.995657312581407</v>
      </c>
    </row>
    <row r="85" spans="2:17" s="208" customFormat="1">
      <c r="B85" s="186" t="s">
        <v>8</v>
      </c>
      <c r="C85" s="157" t="s">
        <v>72</v>
      </c>
      <c r="D85" s="157">
        <f>[1]Visitas!C73</f>
        <v>46652.046347478528</v>
      </c>
      <c r="E85" s="157">
        <f>[1]Visitas!D73</f>
        <v>48252.475872719857</v>
      </c>
      <c r="F85" s="157">
        <f>[1]Visitas!E73</f>
        <v>53325.797265780071</v>
      </c>
      <c r="G85" s="157">
        <f>[1]Visitas!F73</f>
        <v>55678.931690743862</v>
      </c>
      <c r="H85" s="157">
        <f>[1]Visitas!G73</f>
        <v>52042.719989748846</v>
      </c>
      <c r="I85" s="157">
        <f>[1]Visitas!H73</f>
        <v>57046.769726579747</v>
      </c>
      <c r="J85" s="157">
        <f>[1]Visitas!I73</f>
        <v>50996.635108958835</v>
      </c>
      <c r="K85" s="157">
        <f>[1]Visitas!J73</f>
        <v>52028.142046659596</v>
      </c>
      <c r="L85" s="157" t="str">
        <f>[1]Visitas!K73</f>
        <v/>
      </c>
      <c r="M85" s="157" t="str">
        <f>[1]Visitas!L73</f>
        <v/>
      </c>
      <c r="N85" s="157" t="str">
        <f>[1]Visitas!M73</f>
        <v/>
      </c>
      <c r="O85" s="157" t="str">
        <f>[1]Visitas!N73</f>
        <v/>
      </c>
      <c r="P85" s="158">
        <f>[1]Visitas!O73</f>
        <v>52021.305140668526</v>
      </c>
      <c r="Q85" s="213">
        <f>[1]Visitas!P73</f>
        <v>76.328310794538581</v>
      </c>
    </row>
    <row r="86" spans="2:17" s="208" customFormat="1">
      <c r="B86" s="183" t="s">
        <v>9</v>
      </c>
      <c r="C86" s="156" t="s">
        <v>73</v>
      </c>
      <c r="D86" s="156">
        <f>[1]Visitas!C74</f>
        <v>49706.038292161218</v>
      </c>
      <c r="E86" s="156">
        <f>[1]Visitas!D74</f>
        <v>40289.377183638688</v>
      </c>
      <c r="F86" s="156">
        <f>[1]Visitas!E74</f>
        <v>49092.456908235668</v>
      </c>
      <c r="G86" s="156">
        <f>[1]Visitas!F74</f>
        <v>48746.036678141871</v>
      </c>
      <c r="H86" s="156">
        <f>[1]Visitas!G74</f>
        <v>53050.337619350736</v>
      </c>
      <c r="I86" s="156">
        <f>[1]Visitas!H74</f>
        <v>50428.43259344672</v>
      </c>
      <c r="J86" s="156">
        <f>[1]Visitas!I74</f>
        <v>46448.284676195799</v>
      </c>
      <c r="K86" s="156">
        <f>[1]Visitas!J74</f>
        <v>49708.784290389762</v>
      </c>
      <c r="L86" s="156" t="str">
        <f>[1]Visitas!K74</f>
        <v/>
      </c>
      <c r="M86" s="156" t="str">
        <f>[1]Visitas!L74</f>
        <v/>
      </c>
      <c r="N86" s="156" t="str">
        <f>[1]Visitas!M74</f>
        <v/>
      </c>
      <c r="O86" s="156" t="str">
        <f>[1]Visitas!N74</f>
        <v/>
      </c>
      <c r="P86" s="156">
        <f>[1]Visitas!O74</f>
        <v>48203.378909357663</v>
      </c>
      <c r="Q86" s="212">
        <f>[1]Visitas!P74</f>
        <v>70.769652563135338</v>
      </c>
    </row>
    <row r="87" spans="2:17" s="208" customFormat="1">
      <c r="B87" s="209" t="s">
        <v>128</v>
      </c>
      <c r="C87" s="157" t="s">
        <v>74</v>
      </c>
      <c r="D87" s="157">
        <f>[1]Visitas!C75</f>
        <v>53653.418733509236</v>
      </c>
      <c r="E87" s="157">
        <f>[1]Visitas!D75</f>
        <v>54960.560670035302</v>
      </c>
      <c r="F87" s="157">
        <f>[1]Visitas!E75</f>
        <v>60173.570176053865</v>
      </c>
      <c r="G87" s="157">
        <f>[1]Visitas!F75</f>
        <v>56992.180252271799</v>
      </c>
      <c r="H87" s="157">
        <f>[1]Visitas!G75</f>
        <v>49752.476686226262</v>
      </c>
      <c r="I87" s="157">
        <f>[1]Visitas!H75</f>
        <v>67945.791255492324</v>
      </c>
      <c r="J87" s="157">
        <f>[1]Visitas!I75</f>
        <v>60241.940604069256</v>
      </c>
      <c r="K87" s="157">
        <f>[1]Visitas!J75</f>
        <v>48717.152275876775</v>
      </c>
      <c r="L87" s="157" t="str">
        <f>[1]Visitas!K75</f>
        <v/>
      </c>
      <c r="M87" s="157" t="str">
        <f>[1]Visitas!L75</f>
        <v/>
      </c>
      <c r="N87" s="157" t="str">
        <f>[1]Visitas!M75</f>
        <v/>
      </c>
      <c r="O87" s="157" t="str">
        <f>[1]Visitas!N75</f>
        <v/>
      </c>
      <c r="P87" s="158">
        <f>[1]Visitas!O75</f>
        <v>56169.697502643779</v>
      </c>
      <c r="Q87" s="213">
        <f>[1]Visitas!P75</f>
        <v>82.384055714783045</v>
      </c>
    </row>
    <row r="88" spans="2:17" s="208" customFormat="1">
      <c r="B88" s="183" t="s">
        <v>90</v>
      </c>
      <c r="C88" s="156" t="s">
        <v>91</v>
      </c>
      <c r="D88" s="156">
        <f>[1]Visitas!C76</f>
        <v>52723.659481544099</v>
      </c>
      <c r="E88" s="156">
        <f>[1]Visitas!D76</f>
        <v>52401.540100882725</v>
      </c>
      <c r="F88" s="156">
        <f>[1]Visitas!E76</f>
        <v>54955.955843754826</v>
      </c>
      <c r="G88" s="156">
        <f>[1]Visitas!F76</f>
        <v>54582.334214002643</v>
      </c>
      <c r="H88" s="156">
        <f>[1]Visitas!G76</f>
        <v>64456.485807504076</v>
      </c>
      <c r="I88" s="156">
        <f>[1]Visitas!H76</f>
        <v>57056.752985440864</v>
      </c>
      <c r="J88" s="156">
        <f>[1]Visitas!I76</f>
        <v>53331.410167686983</v>
      </c>
      <c r="K88" s="156">
        <f>[1]Visitas!J76</f>
        <v>45950.328869400335</v>
      </c>
      <c r="L88" s="156" t="str">
        <f>[1]Visitas!K76</f>
        <v/>
      </c>
      <c r="M88" s="156" t="str">
        <f>[1]Visitas!L76</f>
        <v/>
      </c>
      <c r="N88" s="156" t="str">
        <f>[1]Visitas!M76</f>
        <v/>
      </c>
      <c r="O88" s="156" t="str">
        <f>[1]Visitas!N76</f>
        <v/>
      </c>
      <c r="P88" s="156">
        <f>[1]Visitas!O76</f>
        <v>53960.907705000362</v>
      </c>
      <c r="Q88" s="212">
        <f>[1]Visitas!P76</f>
        <v>79.208912557255701</v>
      </c>
    </row>
    <row r="89" spans="2:17" s="208" customFormat="1">
      <c r="B89" s="209" t="s">
        <v>88</v>
      </c>
      <c r="C89" s="157" t="s">
        <v>89</v>
      </c>
      <c r="D89" s="157">
        <f>[1]Visitas!C77</f>
        <v>50953.09561258278</v>
      </c>
      <c r="E89" s="157">
        <f>[1]Visitas!D77</f>
        <v>45050.442217110307</v>
      </c>
      <c r="F89" s="157">
        <f>[1]Visitas!E77</f>
        <v>44809.113713345592</v>
      </c>
      <c r="G89" s="157">
        <f>[1]Visitas!F77</f>
        <v>57105.592064153301</v>
      </c>
      <c r="H89" s="157">
        <f>[1]Visitas!G77</f>
        <v>40500.569319026879</v>
      </c>
      <c r="I89" s="157">
        <f>[1]Visitas!H77</f>
        <v>61810.794143632462</v>
      </c>
      <c r="J89" s="157">
        <f>[1]Visitas!I77</f>
        <v>54262.87279459813</v>
      </c>
      <c r="K89" s="157">
        <f>[1]Visitas!J77</f>
        <v>51664.071627260084</v>
      </c>
      <c r="L89" s="157" t="str">
        <f>[1]Visitas!K77</f>
        <v/>
      </c>
      <c r="M89" s="157" t="str">
        <f>[1]Visitas!L77</f>
        <v/>
      </c>
      <c r="N89" s="157" t="str">
        <f>[1]Visitas!M77</f>
        <v/>
      </c>
      <c r="O89" s="157" t="str">
        <f>[1]Visitas!N77</f>
        <v/>
      </c>
      <c r="P89" s="158">
        <f>[1]Visitas!O77</f>
        <v>50491.035533475915</v>
      </c>
      <c r="Q89" s="213">
        <f>[1]Visitas!P77</f>
        <v>74.152939603199428</v>
      </c>
    </row>
    <row r="90" spans="2:17" s="208" customFormat="1">
      <c r="B90" s="183" t="s">
        <v>10</v>
      </c>
      <c r="C90" s="156" t="s">
        <v>75</v>
      </c>
      <c r="D90" s="156">
        <f>[1]Visitas!C78</f>
        <v>46064.881181941921</v>
      </c>
      <c r="E90" s="156">
        <f>[1]Visitas!D78</f>
        <v>47912.633517495393</v>
      </c>
      <c r="F90" s="156">
        <f>[1]Visitas!E78</f>
        <v>46251.236383142605</v>
      </c>
      <c r="G90" s="156">
        <f>[1]Visitas!F78</f>
        <v>53095.632584131665</v>
      </c>
      <c r="H90" s="156">
        <f>[1]Visitas!G78</f>
        <v>46934.30073947824</v>
      </c>
      <c r="I90" s="156">
        <f>[1]Visitas!H78</f>
        <v>47584.780681949749</v>
      </c>
      <c r="J90" s="156">
        <f>[1]Visitas!I78</f>
        <v>43566.011294681557</v>
      </c>
      <c r="K90" s="156">
        <f>[1]Visitas!J78</f>
        <v>47974.370448725087</v>
      </c>
      <c r="L90" s="156" t="str">
        <f>[1]Visitas!K78</f>
        <v/>
      </c>
      <c r="M90" s="156" t="str">
        <f>[1]Visitas!L78</f>
        <v/>
      </c>
      <c r="N90" s="156" t="str">
        <f>[1]Visitas!M78</f>
        <v/>
      </c>
      <c r="O90" s="156" t="str">
        <f>[1]Visitas!N78</f>
        <v/>
      </c>
      <c r="P90" s="156">
        <f>[1]Visitas!O78</f>
        <v>47300.029847183279</v>
      </c>
      <c r="Q90" s="212">
        <f>[1]Visitas!P78</f>
        <v>69.390110864455508</v>
      </c>
    </row>
    <row r="91" spans="2:17">
      <c r="B91" s="81" t="s">
        <v>158</v>
      </c>
      <c r="C91" s="53"/>
      <c r="D91" s="53">
        <f>[1]Visitas!C79</f>
        <v>60357.064699154231</v>
      </c>
      <c r="E91" s="53">
        <f>[1]Visitas!D79</f>
        <v>58069.091929488495</v>
      </c>
      <c r="F91" s="53">
        <f>[1]Visitas!E79</f>
        <v>59310.371012228126</v>
      </c>
      <c r="G91" s="53">
        <f>[1]Visitas!F79</f>
        <v>63126.809162410158</v>
      </c>
      <c r="H91" s="53">
        <f>[1]Visitas!G79</f>
        <v>62244.527894506842</v>
      </c>
      <c r="I91" s="53">
        <f>[1]Visitas!H79</f>
        <v>67978.708882526887</v>
      </c>
      <c r="J91" s="53">
        <f>[1]Visitas!I79</f>
        <v>61257.632860295642</v>
      </c>
      <c r="K91" s="53">
        <f>[1]Visitas!J79</f>
        <v>57329.620840147516</v>
      </c>
      <c r="L91" s="53" t="str">
        <f>[1]Visitas!K79</f>
        <v/>
      </c>
      <c r="M91" s="53" t="str">
        <f>[1]Visitas!L79</f>
        <v/>
      </c>
      <c r="N91" s="53" t="str">
        <f>[1]Visitas!M79</f>
        <v/>
      </c>
      <c r="O91" s="53" t="str">
        <f>[1]Visitas!N79</f>
        <v/>
      </c>
      <c r="P91" s="53">
        <f>[1]Visitas!O79</f>
        <v>61098.530262883738</v>
      </c>
      <c r="Q91" s="132">
        <f>[1]Visitas!P79</f>
        <v>89.598890231030907</v>
      </c>
    </row>
    <row r="92" spans="2:17">
      <c r="B92" s="81" t="s">
        <v>159</v>
      </c>
      <c r="C92" s="133"/>
      <c r="D92" s="133">
        <f>[1]Visitas!C80</f>
        <v>89.145813811411443</v>
      </c>
      <c r="E92" s="133">
        <f>[1]Visitas!D80</f>
        <v>88.47949402634238</v>
      </c>
      <c r="F92" s="133">
        <f>[1]Visitas!E80</f>
        <v>88.830534106500309</v>
      </c>
      <c r="G92" s="133">
        <f>[1]Visitas!F80</f>
        <v>94.5861689577617</v>
      </c>
      <c r="H92" s="133">
        <f>[1]Visitas!G80</f>
        <v>89.948739731946304</v>
      </c>
      <c r="I92" s="133">
        <f>[1]Visitas!H80</f>
        <v>98.176960012892494</v>
      </c>
      <c r="J92" s="133">
        <f>[1]Visitas!I80</f>
        <v>89.289031367949804</v>
      </c>
      <c r="K92" s="133">
        <f>[1]Visitas!J80</f>
        <v>80.327337593032809</v>
      </c>
      <c r="L92" s="133" t="str">
        <f>[1]Visitas!K80</f>
        <v/>
      </c>
      <c r="M92" s="133" t="str">
        <f>[1]Visitas!L80</f>
        <v/>
      </c>
      <c r="N92" s="133" t="str">
        <f>[1]Visitas!M80</f>
        <v/>
      </c>
      <c r="O92" s="133" t="str">
        <f>[1]Visitas!N80</f>
        <v/>
      </c>
      <c r="P92" s="133">
        <f>[1]Visitas!O80</f>
        <v>89.598890231030907</v>
      </c>
      <c r="Q92" s="106" t="str">
        <f>[1]Visitas!P80</f>
        <v/>
      </c>
    </row>
    <row r="93" spans="2:17">
      <c r="B93" s="82" t="s">
        <v>15</v>
      </c>
      <c r="C93" s="83"/>
      <c r="D93" s="83">
        <f>[1]Visitas!C81</f>
        <v>677.06</v>
      </c>
      <c r="E93" s="83">
        <f>[1]Visitas!D81</f>
        <v>656.3</v>
      </c>
      <c r="F93" s="83">
        <f>[1]Visitas!E81</f>
        <v>667.68</v>
      </c>
      <c r="G93" s="83">
        <f>[1]Visitas!F81</f>
        <v>667.4</v>
      </c>
      <c r="H93" s="83">
        <f>[1]Visitas!G81</f>
        <v>692</v>
      </c>
      <c r="I93" s="83">
        <f>[1]Visitas!H81</f>
        <v>692.41</v>
      </c>
      <c r="J93" s="83">
        <f>[1]Visitas!I81</f>
        <v>686.06</v>
      </c>
      <c r="K93" s="83">
        <f>[1]Visitas!J81</f>
        <v>713.7</v>
      </c>
      <c r="L93" s="83">
        <f>[1]Visitas!K81</f>
        <v>718.44</v>
      </c>
      <c r="M93" s="83">
        <f>[1]Visitas!L81</f>
        <v>1</v>
      </c>
      <c r="N93" s="83">
        <f>[1]Visitas!M81</f>
        <v>1</v>
      </c>
      <c r="O93" s="83">
        <f>[1]Visitas!N81</f>
        <v>1</v>
      </c>
      <c r="P93" s="83">
        <f>[1]Visitas!O81</f>
        <v>0</v>
      </c>
      <c r="Q93" s="107">
        <f>[1]Visitas!P81</f>
        <v>0</v>
      </c>
    </row>
    <row r="95" spans="2:17">
      <c r="B95" s="317" t="s">
        <v>223</v>
      </c>
      <c r="C95" s="317"/>
      <c r="D95" s="317"/>
      <c r="E95" s="317"/>
      <c r="F95" s="317"/>
      <c r="G95" s="317"/>
      <c r="H95" s="317"/>
      <c r="I95" s="317"/>
      <c r="J95" s="317"/>
      <c r="K95" s="317"/>
      <c r="L95" s="317"/>
      <c r="M95" s="317"/>
      <c r="N95" s="317"/>
      <c r="O95" s="317"/>
      <c r="P95" s="317"/>
    </row>
    <row r="96" spans="2:17">
      <c r="B96" s="317"/>
      <c r="C96" s="317"/>
      <c r="D96" s="317"/>
      <c r="E96" s="317"/>
      <c r="F96" s="317"/>
      <c r="G96" s="317"/>
      <c r="H96" s="317"/>
      <c r="I96" s="317"/>
      <c r="J96" s="317"/>
      <c r="K96" s="317"/>
      <c r="L96" s="317"/>
      <c r="M96" s="317"/>
      <c r="N96" s="317"/>
      <c r="O96" s="317"/>
      <c r="P96" s="317"/>
    </row>
    <row r="97" spans="2:16" ht="72" customHeight="1">
      <c r="B97" s="317"/>
      <c r="C97" s="317"/>
      <c r="D97" s="317"/>
      <c r="E97" s="317"/>
      <c r="F97" s="317"/>
      <c r="G97" s="317"/>
      <c r="H97" s="317"/>
      <c r="I97" s="317"/>
      <c r="J97" s="317"/>
      <c r="K97" s="317"/>
      <c r="L97" s="317"/>
      <c r="M97" s="317"/>
      <c r="N97" s="317"/>
      <c r="O97" s="317"/>
      <c r="P97" s="317"/>
    </row>
  </sheetData>
  <mergeCells count="9">
    <mergeCell ref="B8:P8"/>
    <mergeCell ref="B10:P10"/>
    <mergeCell ref="B31:P31"/>
    <mergeCell ref="B40:P42"/>
    <mergeCell ref="B95:P97"/>
    <mergeCell ref="B69:Q69"/>
    <mergeCell ref="B43:Q43"/>
    <mergeCell ref="B45:Q45"/>
    <mergeCell ref="B71:Q71"/>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4"/>
  <sheetViews>
    <sheetView showGridLines="0" topLeftCell="A16" zoomScaleNormal="100" workbookViewId="0">
      <selection activeCell="C37" sqref="C37"/>
    </sheetView>
  </sheetViews>
  <sheetFormatPr baseColWidth="10" defaultColWidth="11.453125" defaultRowHeight="14"/>
  <cols>
    <col min="1" max="1" width="4.1796875" style="14" customWidth="1"/>
    <col min="2" max="2" width="21.26953125" style="14" customWidth="1"/>
    <col min="3" max="7" width="11.81640625" style="14" bestFit="1" customWidth="1"/>
    <col min="8" max="10" width="11" style="14" bestFit="1" customWidth="1"/>
    <col min="11" max="11" width="11.26953125" style="14" bestFit="1" customWidth="1"/>
    <col min="12" max="12" width="11" style="14" bestFit="1" customWidth="1"/>
    <col min="13" max="13" width="10.7265625" style="14" bestFit="1" customWidth="1"/>
    <col min="14" max="14" width="9" style="14" bestFit="1" customWidth="1"/>
    <col min="15" max="15" width="12.26953125" style="14" bestFit="1" customWidth="1"/>
    <col min="16" max="16" width="10.453125" style="14" customWidth="1"/>
    <col min="17" max="17" width="10.81640625" style="14" customWidth="1"/>
    <col min="18" max="18" width="12.54296875" style="14" bestFit="1" customWidth="1"/>
    <col min="19" max="16384" width="11.453125" style="14"/>
  </cols>
  <sheetData>
    <row r="1" spans="1:17" s="13" customFormat="1" ht="10.5" customHeight="1">
      <c r="A1" s="14"/>
    </row>
    <row r="2" spans="1:17" s="13" customFormat="1" ht="10.5" customHeight="1">
      <c r="A2" s="14"/>
    </row>
    <row r="3" spans="1:17" s="13" customFormat="1" ht="10.5" customHeight="1">
      <c r="A3" s="14"/>
    </row>
    <row r="4" spans="1:17" s="13" customFormat="1" ht="10.5" customHeight="1">
      <c r="A4" s="14"/>
    </row>
    <row r="5" spans="1:17" s="13" customFormat="1" ht="10.5" customHeight="1">
      <c r="A5" s="14"/>
    </row>
    <row r="6" spans="1:17" s="13" customFormat="1" ht="12.75" customHeight="1">
      <c r="A6" s="14"/>
    </row>
    <row r="7" spans="1:17" s="13" customFormat="1" ht="49.5" customHeight="1">
      <c r="A7" s="14"/>
    </row>
    <row r="8" spans="1:17" s="32" customFormat="1" ht="22.5" customHeight="1">
      <c r="A8" s="31"/>
      <c r="B8" s="303" t="s">
        <v>33</v>
      </c>
      <c r="C8" s="335"/>
      <c r="D8" s="335"/>
      <c r="E8" s="335"/>
      <c r="F8" s="335"/>
      <c r="G8" s="335"/>
      <c r="H8" s="335"/>
      <c r="I8" s="335"/>
      <c r="J8" s="335"/>
      <c r="K8" s="335"/>
      <c r="L8" s="335"/>
      <c r="M8" s="335"/>
      <c r="N8" s="335"/>
      <c r="O8" s="335"/>
      <c r="P8" s="336"/>
      <c r="Q8" s="42"/>
    </row>
    <row r="9" spans="1:17" s="32" customFormat="1" ht="22.5" customHeight="1">
      <c r="A9" s="31"/>
      <c r="B9" s="320" t="s">
        <v>171</v>
      </c>
      <c r="C9" s="321"/>
      <c r="D9" s="321"/>
      <c r="E9" s="321"/>
      <c r="F9" s="321"/>
      <c r="G9" s="321"/>
      <c r="H9" s="321"/>
      <c r="I9" s="321"/>
      <c r="J9" s="321"/>
      <c r="K9" s="321"/>
      <c r="L9" s="321"/>
      <c r="M9" s="321"/>
      <c r="N9" s="321"/>
      <c r="O9" s="321"/>
      <c r="P9" s="322"/>
      <c r="Q9" s="42"/>
    </row>
    <row r="10" spans="1:17" s="32" customFormat="1" ht="11.25" customHeight="1">
      <c r="A10" s="31"/>
      <c r="B10" s="62" t="s">
        <v>12</v>
      </c>
      <c r="C10" s="29" t="s">
        <v>19</v>
      </c>
      <c r="D10" s="29" t="s">
        <v>20</v>
      </c>
      <c r="E10" s="29" t="s">
        <v>21</v>
      </c>
      <c r="F10" s="29" t="s">
        <v>22</v>
      </c>
      <c r="G10" s="85" t="s">
        <v>23</v>
      </c>
      <c r="H10" s="29" t="s">
        <v>24</v>
      </c>
      <c r="I10" s="29" t="s">
        <v>25</v>
      </c>
      <c r="J10" s="29" t="s">
        <v>26</v>
      </c>
      <c r="K10" s="29" t="s">
        <v>27</v>
      </c>
      <c r="L10" s="29" t="s">
        <v>46</v>
      </c>
      <c r="M10" s="111" t="s">
        <v>47</v>
      </c>
      <c r="N10" s="111" t="s">
        <v>48</v>
      </c>
      <c r="O10" s="29" t="s">
        <v>16</v>
      </c>
      <c r="P10" s="63" t="s">
        <v>17</v>
      </c>
      <c r="Q10" s="42"/>
    </row>
    <row r="11" spans="1:17" s="216" customFormat="1" ht="9" customHeight="1">
      <c r="A11" s="214"/>
      <c r="B11" s="292" t="s">
        <v>224</v>
      </c>
      <c r="C11" s="155">
        <f>'[1]Retorno Máquinas'!C11</f>
        <v>7842225765</v>
      </c>
      <c r="D11" s="155">
        <f>'[1]Retorno Máquinas'!D11</f>
        <v>7109186025</v>
      </c>
      <c r="E11" s="155">
        <f>'[1]Retorno Máquinas'!E11</f>
        <v>7406349505</v>
      </c>
      <c r="F11" s="155">
        <f>'[1]Retorno Máquinas'!F11</f>
        <v>7901616575</v>
      </c>
      <c r="G11" s="155">
        <f>'[1]Retorno Máquinas'!G11</f>
        <v>8958323735</v>
      </c>
      <c r="H11" s="155">
        <f>'[1]Retorno Máquinas'!H11</f>
        <v>8846179635</v>
      </c>
      <c r="I11" s="155">
        <f>'[1]Retorno Máquinas'!I11</f>
        <v>8962751005</v>
      </c>
      <c r="J11" s="155">
        <f>'[1]Retorno Máquinas'!J11</f>
        <v>9302904255</v>
      </c>
      <c r="K11" s="155">
        <f>'[1]Retorno Máquinas'!K11</f>
        <v>0</v>
      </c>
      <c r="L11" s="155">
        <f>'[1]Retorno Máquinas'!L11</f>
        <v>0</v>
      </c>
      <c r="M11" s="155">
        <f>'[1]Retorno Máquinas'!M11</f>
        <v>0</v>
      </c>
      <c r="N11" s="155">
        <f>'[1]Retorno Máquinas'!N11</f>
        <v>0</v>
      </c>
      <c r="O11" s="155">
        <f>'[1]Retorno Máquinas'!O11</f>
        <v>66329536500</v>
      </c>
      <c r="P11" s="155">
        <f>'[1]Retorno Máquinas'!P11</f>
        <v>97167376.441418737</v>
      </c>
      <c r="Q11" s="215"/>
    </row>
    <row r="12" spans="1:17" s="216" customFormat="1" ht="9" customHeight="1">
      <c r="A12" s="214"/>
      <c r="B12" s="160" t="s">
        <v>125</v>
      </c>
      <c r="C12" s="153">
        <f>'[1]Retorno Máquinas'!C12</f>
        <v>11416712182</v>
      </c>
      <c r="D12" s="153">
        <f>'[1]Retorno Máquinas'!D12</f>
        <v>10054267839</v>
      </c>
      <c r="E12" s="153">
        <f>'[1]Retorno Máquinas'!E12</f>
        <v>12725304924</v>
      </c>
      <c r="F12" s="153">
        <f>'[1]Retorno Máquinas'!F12</f>
        <v>12270291408</v>
      </c>
      <c r="G12" s="153">
        <f>'[1]Retorno Máquinas'!G12</f>
        <v>13154630749</v>
      </c>
      <c r="H12" s="153">
        <f>'[1]Retorno Máquinas'!H12</f>
        <v>13001682099</v>
      </c>
      <c r="I12" s="153">
        <f>'[1]Retorno Máquinas'!I12</f>
        <v>13465043293</v>
      </c>
      <c r="J12" s="153">
        <f>'[1]Retorno Máquinas'!J12</f>
        <v>13198103756</v>
      </c>
      <c r="K12" s="153">
        <f>'[1]Retorno Máquinas'!K12</f>
        <v>0</v>
      </c>
      <c r="L12" s="153">
        <f>'[1]Retorno Máquinas'!L12</f>
        <v>0</v>
      </c>
      <c r="M12" s="153">
        <f>'[1]Retorno Máquinas'!M12</f>
        <v>0</v>
      </c>
      <c r="N12" s="153">
        <f>'[1]Retorno Máquinas'!N12</f>
        <v>0</v>
      </c>
      <c r="O12" s="153">
        <f>'[1]Retorno Máquinas'!O12</f>
        <v>99286036250</v>
      </c>
      <c r="P12" s="153">
        <f>'[1]Retorno Máquinas'!P12</f>
        <v>145532159.85207316</v>
      </c>
      <c r="Q12" s="215"/>
    </row>
    <row r="13" spans="1:17" s="216" customFormat="1" ht="9" customHeight="1">
      <c r="A13" s="214"/>
      <c r="B13" s="161" t="s">
        <v>1</v>
      </c>
      <c r="C13" s="155">
        <f>'[1]Retorno Máquinas'!C13</f>
        <v>23015383375</v>
      </c>
      <c r="D13" s="155">
        <f>'[1]Retorno Máquinas'!D13</f>
        <v>20937846690</v>
      </c>
      <c r="E13" s="155">
        <f>'[1]Retorno Máquinas'!E13</f>
        <v>25125516580</v>
      </c>
      <c r="F13" s="155">
        <f>'[1]Retorno Máquinas'!F13</f>
        <v>24805688585</v>
      </c>
      <c r="G13" s="155">
        <f>'[1]Retorno Máquinas'!G13</f>
        <v>26284766435</v>
      </c>
      <c r="H13" s="155">
        <f>'[1]Retorno Máquinas'!H13</f>
        <v>24277479070</v>
      </c>
      <c r="I13" s="155">
        <f>'[1]Retorno Máquinas'!I13</f>
        <v>25428281660</v>
      </c>
      <c r="J13" s="155">
        <f>'[1]Retorno Máquinas'!J13</f>
        <v>27537605965</v>
      </c>
      <c r="K13" s="155">
        <f>'[1]Retorno Máquinas'!K13</f>
        <v>0</v>
      </c>
      <c r="L13" s="155">
        <f>'[1]Retorno Máquinas'!L13</f>
        <v>0</v>
      </c>
      <c r="M13" s="155">
        <f>'[1]Retorno Máquinas'!M13</f>
        <v>0</v>
      </c>
      <c r="N13" s="155">
        <f>'[1]Retorno Máquinas'!N13</f>
        <v>0</v>
      </c>
      <c r="O13" s="155">
        <f>'[1]Retorno Máquinas'!O13</f>
        <v>197412568360</v>
      </c>
      <c r="P13" s="155">
        <f>'[1]Retorno Máquinas'!P13</f>
        <v>289389272.42532039</v>
      </c>
      <c r="Q13" s="215"/>
    </row>
    <row r="14" spans="1:17" s="216" customFormat="1" ht="9" customHeight="1">
      <c r="A14" s="214"/>
      <c r="B14" s="162" t="s">
        <v>49</v>
      </c>
      <c r="C14" s="153">
        <f>'[1]Retorno Máquinas'!C14</f>
        <v>12180966115</v>
      </c>
      <c r="D14" s="153">
        <f>'[1]Retorno Máquinas'!D14</f>
        <v>11094291470</v>
      </c>
      <c r="E14" s="153">
        <f>'[1]Retorno Máquinas'!E14</f>
        <v>13021963235</v>
      </c>
      <c r="F14" s="153">
        <f>'[1]Retorno Máquinas'!F14</f>
        <v>12869079365</v>
      </c>
      <c r="G14" s="153">
        <f>'[1]Retorno Máquinas'!G14</f>
        <v>13761604010</v>
      </c>
      <c r="H14" s="153">
        <f>'[1]Retorno Máquinas'!H14</f>
        <v>12657692040</v>
      </c>
      <c r="I14" s="153">
        <f>'[1]Retorno Máquinas'!I14</f>
        <v>12451742055</v>
      </c>
      <c r="J14" s="153">
        <f>'[1]Retorno Máquinas'!J14</f>
        <v>12440373550</v>
      </c>
      <c r="K14" s="153">
        <f>'[1]Retorno Máquinas'!K14</f>
        <v>0</v>
      </c>
      <c r="L14" s="153">
        <f>'[1]Retorno Máquinas'!L14</f>
        <v>0</v>
      </c>
      <c r="M14" s="153">
        <f>'[1]Retorno Máquinas'!M14</f>
        <v>0</v>
      </c>
      <c r="N14" s="153">
        <f>'[1]Retorno Máquinas'!N14</f>
        <v>0</v>
      </c>
      <c r="O14" s="153">
        <f>'[1]Retorno Máquinas'!O14</f>
        <v>100477711840</v>
      </c>
      <c r="P14" s="153">
        <f>'[1]Retorno Máquinas'!P14</f>
        <v>147428776.00662962</v>
      </c>
      <c r="Q14" s="215"/>
    </row>
    <row r="15" spans="1:17" s="216" customFormat="1" ht="9" customHeight="1">
      <c r="A15" s="214"/>
      <c r="B15" s="161" t="s">
        <v>152</v>
      </c>
      <c r="C15" s="155">
        <f>'[1]Retorno Máquinas'!C15</f>
        <v>5198577354</v>
      </c>
      <c r="D15" s="155">
        <f>'[1]Retorno Máquinas'!D15</f>
        <v>5589097831</v>
      </c>
      <c r="E15" s="155">
        <f>'[1]Retorno Máquinas'!E15</f>
        <v>6275135908</v>
      </c>
      <c r="F15" s="155">
        <f>'[1]Retorno Máquinas'!F15</f>
        <v>5890066356</v>
      </c>
      <c r="G15" s="155">
        <f>'[1]Retorno Máquinas'!G15</f>
        <v>6705658112</v>
      </c>
      <c r="H15" s="155">
        <f>'[1]Retorno Máquinas'!H15</f>
        <v>5951748635</v>
      </c>
      <c r="I15" s="155">
        <f>'[1]Retorno Máquinas'!I15</f>
        <v>6601198681</v>
      </c>
      <c r="J15" s="155">
        <f>'[1]Retorno Máquinas'!J15</f>
        <v>6526255904</v>
      </c>
      <c r="K15" s="155">
        <f>'[1]Retorno Máquinas'!K15</f>
        <v>0</v>
      </c>
      <c r="L15" s="155">
        <f>'[1]Retorno Máquinas'!L15</f>
        <v>0</v>
      </c>
      <c r="M15" s="155">
        <f>'[1]Retorno Máquinas'!M15</f>
        <v>0</v>
      </c>
      <c r="N15" s="155">
        <f>'[1]Retorno Máquinas'!N15</f>
        <v>0</v>
      </c>
      <c r="O15" s="155">
        <f>'[1]Retorno Máquinas'!O15</f>
        <v>48737738781</v>
      </c>
      <c r="P15" s="155">
        <f>'[1]Retorno Máquinas'!P15</f>
        <v>71470155.969988391</v>
      </c>
      <c r="Q15" s="215"/>
    </row>
    <row r="16" spans="1:17" s="216" customFormat="1" ht="9" customHeight="1">
      <c r="A16" s="214"/>
      <c r="B16" s="160" t="s">
        <v>18</v>
      </c>
      <c r="C16" s="153">
        <f>'[1]Retorno Máquinas'!C16</f>
        <v>12331583877</v>
      </c>
      <c r="D16" s="153">
        <f>'[1]Retorno Máquinas'!D16</f>
        <v>12318406491</v>
      </c>
      <c r="E16" s="153">
        <f>'[1]Retorno Máquinas'!E16</f>
        <v>11948468767</v>
      </c>
      <c r="F16" s="153">
        <f>'[1]Retorno Máquinas'!F16</f>
        <v>10403630206</v>
      </c>
      <c r="G16" s="153">
        <f>'[1]Retorno Máquinas'!G16</f>
        <v>10855234070</v>
      </c>
      <c r="H16" s="153">
        <f>'[1]Retorno Máquinas'!H16</f>
        <v>9625374257</v>
      </c>
      <c r="I16" s="153">
        <f>'[1]Retorno Máquinas'!I16</f>
        <v>10118611137</v>
      </c>
      <c r="J16" s="153">
        <f>'[1]Retorno Máquinas'!J16</f>
        <v>9416917855</v>
      </c>
      <c r="K16" s="153">
        <f>'[1]Retorno Máquinas'!K16</f>
        <v>0</v>
      </c>
      <c r="L16" s="153">
        <f>'[1]Retorno Máquinas'!L16</f>
        <v>0</v>
      </c>
      <c r="M16" s="153">
        <f>'[1]Retorno Máquinas'!M16</f>
        <v>0</v>
      </c>
      <c r="N16" s="153">
        <f>'[1]Retorno Máquinas'!N16</f>
        <v>0</v>
      </c>
      <c r="O16" s="153">
        <f>'[1]Retorno Máquinas'!O16</f>
        <v>87018226660</v>
      </c>
      <c r="P16" s="153">
        <f>'[1]Retorno Máquinas'!P16</f>
        <v>127998098.72698855</v>
      </c>
      <c r="Q16" s="215"/>
    </row>
    <row r="17" spans="1:256" s="216" customFormat="1" ht="9" customHeight="1">
      <c r="A17" s="214"/>
      <c r="B17" s="161" t="s">
        <v>76</v>
      </c>
      <c r="C17" s="155">
        <f>'[1]Retorno Máquinas'!C17</f>
        <v>34711072822</v>
      </c>
      <c r="D17" s="155">
        <f>'[1]Retorno Máquinas'!D17</f>
        <v>31881453150</v>
      </c>
      <c r="E17" s="155">
        <f>'[1]Retorno Máquinas'!E17</f>
        <v>40648660904</v>
      </c>
      <c r="F17" s="155">
        <f>'[1]Retorno Máquinas'!F17</f>
        <v>40242124770</v>
      </c>
      <c r="G17" s="155">
        <f>'[1]Retorno Máquinas'!G17</f>
        <v>41312179990</v>
      </c>
      <c r="H17" s="155">
        <f>'[1]Retorno Máquinas'!H17</f>
        <v>37175046458</v>
      </c>
      <c r="I17" s="155">
        <f>'[1]Retorno Máquinas'!I17</f>
        <v>40159566910</v>
      </c>
      <c r="J17" s="155">
        <f>'[1]Retorno Máquinas'!J17</f>
        <v>39719177228</v>
      </c>
      <c r="K17" s="155">
        <f>'[1]Retorno Máquinas'!K17</f>
        <v>0</v>
      </c>
      <c r="L17" s="155">
        <f>'[1]Retorno Máquinas'!L17</f>
        <v>0</v>
      </c>
      <c r="M17" s="155">
        <f>'[1]Retorno Máquinas'!M17</f>
        <v>0</v>
      </c>
      <c r="N17" s="155">
        <f>'[1]Retorno Máquinas'!N17</f>
        <v>0</v>
      </c>
      <c r="O17" s="155">
        <f>'[1]Retorno Máquinas'!O17</f>
        <v>305849282232</v>
      </c>
      <c r="P17" s="155">
        <f>'[1]Retorno Máquinas'!P17</f>
        <v>448600269.06832635</v>
      </c>
      <c r="Q17" s="215"/>
    </row>
    <row r="18" spans="1:256" s="216" customFormat="1" ht="9" customHeight="1">
      <c r="A18" s="214"/>
      <c r="B18" s="160" t="s">
        <v>126</v>
      </c>
      <c r="C18" s="153">
        <f>'[1]Retorno Máquinas'!C18</f>
        <v>98609107427</v>
      </c>
      <c r="D18" s="153">
        <f>'[1]Retorno Máquinas'!D18</f>
        <v>86757306572</v>
      </c>
      <c r="E18" s="153">
        <f>'[1]Retorno Máquinas'!E18</f>
        <v>105009705409</v>
      </c>
      <c r="F18" s="153">
        <f>'[1]Retorno Máquinas'!F18</f>
        <v>102776361410</v>
      </c>
      <c r="G18" s="153">
        <f>'[1]Retorno Máquinas'!G18</f>
        <v>113302094319</v>
      </c>
      <c r="H18" s="153">
        <f>'[1]Retorno Máquinas'!H18</f>
        <v>100934550784</v>
      </c>
      <c r="I18" s="153">
        <f>'[1]Retorno Máquinas'!I18</f>
        <v>101943631914</v>
      </c>
      <c r="J18" s="153">
        <f>'[1]Retorno Máquinas'!J18</f>
        <v>104781102811</v>
      </c>
      <c r="K18" s="153">
        <f>'[1]Retorno Máquinas'!K18</f>
        <v>0</v>
      </c>
      <c r="L18" s="153">
        <f>'[1]Retorno Máquinas'!L18</f>
        <v>0</v>
      </c>
      <c r="M18" s="153">
        <f>'[1]Retorno Máquinas'!M18</f>
        <v>0</v>
      </c>
      <c r="N18" s="153">
        <f>'[1]Retorno Máquinas'!N18</f>
        <v>0</v>
      </c>
      <c r="O18" s="153">
        <f>'[1]Retorno Máquinas'!O18</f>
        <v>814113860646</v>
      </c>
      <c r="P18" s="153">
        <f>'[1]Retorno Máquinas'!P18</f>
        <v>1194016242.1695147</v>
      </c>
      <c r="Q18" s="215"/>
    </row>
    <row r="19" spans="1:256" s="216" customFormat="1" ht="9" customHeight="1">
      <c r="A19" s="214"/>
      <c r="B19" s="161" t="s">
        <v>2</v>
      </c>
      <c r="C19" s="155">
        <f>'[1]Retorno Máquinas'!C19</f>
        <v>5591069040</v>
      </c>
      <c r="D19" s="155">
        <f>'[1]Retorno Máquinas'!D19</f>
        <v>5328241280</v>
      </c>
      <c r="E19" s="155">
        <f>'[1]Retorno Máquinas'!E19</f>
        <v>6366674190</v>
      </c>
      <c r="F19" s="155">
        <f>'[1]Retorno Máquinas'!F19</f>
        <v>6718907445</v>
      </c>
      <c r="G19" s="155">
        <f>'[1]Retorno Máquinas'!G19</f>
        <v>6458742315</v>
      </c>
      <c r="H19" s="155">
        <f>'[1]Retorno Máquinas'!H19</f>
        <v>5866545875</v>
      </c>
      <c r="I19" s="155">
        <f>'[1]Retorno Máquinas'!I19</f>
        <v>6156550115</v>
      </c>
      <c r="J19" s="155">
        <f>'[1]Retorno Máquinas'!J19</f>
        <v>6705683700</v>
      </c>
      <c r="K19" s="155">
        <f>'[1]Retorno Máquinas'!K19</f>
        <v>0</v>
      </c>
      <c r="L19" s="155">
        <f>'[1]Retorno Máquinas'!L19</f>
        <v>0</v>
      </c>
      <c r="M19" s="155">
        <f>'[1]Retorno Máquinas'!M19</f>
        <v>0</v>
      </c>
      <c r="N19" s="155">
        <f>'[1]Retorno Máquinas'!N19</f>
        <v>0</v>
      </c>
      <c r="O19" s="155">
        <f>'[1]Retorno Máquinas'!O19</f>
        <v>49192413960</v>
      </c>
      <c r="P19" s="155">
        <f>'[1]Retorno Máquinas'!P19</f>
        <v>72154803.939785585</v>
      </c>
      <c r="Q19" s="215"/>
    </row>
    <row r="20" spans="1:256" s="216" customFormat="1" ht="9" customHeight="1">
      <c r="A20" s="214"/>
      <c r="B20" s="163" t="s">
        <v>3</v>
      </c>
      <c r="C20" s="156">
        <f>'[1]Retorno Máquinas'!C20</f>
        <v>13285891980</v>
      </c>
      <c r="D20" s="156">
        <f>'[1]Retorno Máquinas'!D20</f>
        <v>12426941045</v>
      </c>
      <c r="E20" s="156">
        <f>'[1]Retorno Máquinas'!E20</f>
        <v>14013895120</v>
      </c>
      <c r="F20" s="156">
        <f>'[1]Retorno Máquinas'!F20</f>
        <v>13325928735</v>
      </c>
      <c r="G20" s="156">
        <f>'[1]Retorno Máquinas'!G20</f>
        <v>14399424385</v>
      </c>
      <c r="H20" s="156">
        <f>'[1]Retorno Máquinas'!H20</f>
        <v>12835733560</v>
      </c>
      <c r="I20" s="156">
        <f>'[1]Retorno Máquinas'!I20</f>
        <v>13642480895</v>
      </c>
      <c r="J20" s="156">
        <f>'[1]Retorno Máquinas'!J20</f>
        <v>13419720950</v>
      </c>
      <c r="K20" s="156">
        <f>'[1]Retorno Máquinas'!K20</f>
        <v>0</v>
      </c>
      <c r="L20" s="156">
        <f>'[1]Retorno Máquinas'!L20</f>
        <v>0</v>
      </c>
      <c r="M20" s="156">
        <f>'[1]Retorno Máquinas'!M20</f>
        <v>0</v>
      </c>
      <c r="N20" s="156">
        <f>'[1]Retorno Máquinas'!N20</f>
        <v>0</v>
      </c>
      <c r="O20" s="156">
        <f>'[1]Retorno Máquinas'!O20</f>
        <v>107350016670</v>
      </c>
      <c r="P20" s="156">
        <f>'[1]Retorno Máquinas'!P20</f>
        <v>157548102.40109509</v>
      </c>
      <c r="Q20" s="215"/>
    </row>
    <row r="21" spans="1:256" s="216" customFormat="1" ht="9" customHeight="1">
      <c r="A21" s="214"/>
      <c r="B21" s="163" t="s">
        <v>233</v>
      </c>
      <c r="C21" s="156">
        <f>'[1]Retorno Máquinas'!C21</f>
        <v>0</v>
      </c>
      <c r="D21" s="156">
        <f>'[1]Retorno Máquinas'!D21</f>
        <v>0</v>
      </c>
      <c r="E21" s="156">
        <f>'[1]Retorno Máquinas'!E21</f>
        <v>0</v>
      </c>
      <c r="F21" s="156">
        <f>'[1]Retorno Máquinas'!F21</f>
        <v>0</v>
      </c>
      <c r="G21" s="156">
        <f>'[1]Retorno Máquinas'!G21</f>
        <v>0</v>
      </c>
      <c r="H21" s="156">
        <f>'[1]Retorno Máquinas'!H21</f>
        <v>0</v>
      </c>
      <c r="I21" s="156">
        <f>'[1]Retorno Máquinas'!I21</f>
        <v>1019446335</v>
      </c>
      <c r="J21" s="156">
        <f>'[1]Retorno Máquinas'!J21</f>
        <v>8837248596</v>
      </c>
      <c r="K21" s="156">
        <f>'[1]Retorno Máquinas'!K21</f>
        <v>0</v>
      </c>
      <c r="L21" s="156">
        <f>'[1]Retorno Máquinas'!L21</f>
        <v>0</v>
      </c>
      <c r="M21" s="156">
        <f>'[1]Retorno Máquinas'!M21</f>
        <v>0</v>
      </c>
      <c r="N21" s="156">
        <f>'[1]Retorno Máquinas'!N21</f>
        <v>0</v>
      </c>
      <c r="O21" s="156">
        <f>'[1]Retorno Máquinas'!O21</f>
        <v>9856694931</v>
      </c>
      <c r="P21" s="156">
        <f>'[1]Retorno Máquinas'!P21</f>
        <v>13868244.930387512</v>
      </c>
      <c r="Q21" s="215"/>
    </row>
    <row r="22" spans="1:256" s="216" customFormat="1" ht="9" customHeight="1">
      <c r="A22" s="214"/>
      <c r="B22" s="164" t="s">
        <v>127</v>
      </c>
      <c r="C22" s="157">
        <f>'[1]Retorno Máquinas'!C22</f>
        <v>47996841784</v>
      </c>
      <c r="D22" s="157">
        <f>'[1]Retorno Máquinas'!D22</f>
        <v>43521076373</v>
      </c>
      <c r="E22" s="157">
        <f>'[1]Retorno Máquinas'!E22</f>
        <v>51737524492</v>
      </c>
      <c r="F22" s="157">
        <f>'[1]Retorno Máquinas'!F22</f>
        <v>52037177756</v>
      </c>
      <c r="G22" s="157">
        <f>'[1]Retorno Máquinas'!G22</f>
        <v>52371493766</v>
      </c>
      <c r="H22" s="157">
        <f>'[1]Retorno Máquinas'!H22</f>
        <v>48010964732</v>
      </c>
      <c r="I22" s="157">
        <f>'[1]Retorno Máquinas'!I22</f>
        <v>51224442456</v>
      </c>
      <c r="J22" s="157">
        <f>'[1]Retorno Máquinas'!J22</f>
        <v>49008190434</v>
      </c>
      <c r="K22" s="157">
        <f>'[1]Retorno Máquinas'!K22</f>
        <v>0</v>
      </c>
      <c r="L22" s="157">
        <f>'[1]Retorno Máquinas'!L22</f>
        <v>0</v>
      </c>
      <c r="M22" s="157">
        <f>'[1]Retorno Máquinas'!M22</f>
        <v>0</v>
      </c>
      <c r="N22" s="157">
        <f>'[1]Retorno Máquinas'!N22</f>
        <v>0</v>
      </c>
      <c r="O22" s="157">
        <f>'[1]Retorno Máquinas'!O22</f>
        <v>395907711793</v>
      </c>
      <c r="P22" s="157">
        <f>'[1]Retorno Máquinas'!P22</f>
        <v>581014084.89972794</v>
      </c>
      <c r="Q22" s="215"/>
    </row>
    <row r="23" spans="1:256" s="216" customFormat="1" ht="9" customHeight="1">
      <c r="A23" s="214"/>
      <c r="B23" s="163" t="s">
        <v>7</v>
      </c>
      <c r="C23" s="156">
        <f>'[1]Retorno Máquinas'!C23</f>
        <v>5010073075</v>
      </c>
      <c r="D23" s="156">
        <f>'[1]Retorno Máquinas'!D23</f>
        <v>4847024140</v>
      </c>
      <c r="E23" s="156">
        <f>'[1]Retorno Máquinas'!E23</f>
        <v>5499666777</v>
      </c>
      <c r="F23" s="156">
        <f>'[1]Retorno Máquinas'!F23</f>
        <v>5747278711</v>
      </c>
      <c r="G23" s="156">
        <f>'[1]Retorno Máquinas'!G23</f>
        <v>5233377044</v>
      </c>
      <c r="H23" s="156">
        <f>'[1]Retorno Máquinas'!H23</f>
        <v>4903165506</v>
      </c>
      <c r="I23" s="156">
        <f>'[1]Retorno Máquinas'!I23</f>
        <v>5031290019</v>
      </c>
      <c r="J23" s="156">
        <f>'[1]Retorno Máquinas'!J23</f>
        <v>4734464470</v>
      </c>
      <c r="K23" s="156">
        <f>'[1]Retorno Máquinas'!K23</f>
        <v>0</v>
      </c>
      <c r="L23" s="156">
        <f>'[1]Retorno Máquinas'!L23</f>
        <v>0</v>
      </c>
      <c r="M23" s="156">
        <f>'[1]Retorno Máquinas'!M23</f>
        <v>0</v>
      </c>
      <c r="N23" s="156">
        <f>'[1]Retorno Máquinas'!N23</f>
        <v>0</v>
      </c>
      <c r="O23" s="156">
        <f>'[1]Retorno Máquinas'!O23</f>
        <v>41006339742</v>
      </c>
      <c r="P23" s="156">
        <f>'[1]Retorno Máquinas'!P23</f>
        <v>60244829.60851977</v>
      </c>
      <c r="Q23" s="215"/>
    </row>
    <row r="24" spans="1:256" s="216" customFormat="1" ht="9" customHeight="1">
      <c r="A24" s="214"/>
      <c r="B24" s="164" t="s">
        <v>8</v>
      </c>
      <c r="C24" s="157">
        <f>'[1]Retorno Máquinas'!C24</f>
        <v>27940187235</v>
      </c>
      <c r="D24" s="157">
        <f>'[1]Retorno Máquinas'!D24</f>
        <v>25528864540</v>
      </c>
      <c r="E24" s="157">
        <f>'[1]Retorno Máquinas'!E24</f>
        <v>30257623035</v>
      </c>
      <c r="F24" s="157">
        <f>'[1]Retorno Máquinas'!F24</f>
        <v>28263898720</v>
      </c>
      <c r="G24" s="157">
        <f>'[1]Retorno Máquinas'!G24</f>
        <v>29254013720</v>
      </c>
      <c r="H24" s="157">
        <f>'[1]Retorno Máquinas'!H24</f>
        <v>29070676885</v>
      </c>
      <c r="I24" s="157">
        <f>'[1]Retorno Máquinas'!I24</f>
        <v>29704763330</v>
      </c>
      <c r="J24" s="157">
        <f>'[1]Retorno Máquinas'!J24</f>
        <v>29188872585</v>
      </c>
      <c r="K24" s="157">
        <f>'[1]Retorno Máquinas'!K24</f>
        <v>0</v>
      </c>
      <c r="L24" s="157">
        <f>'[1]Retorno Máquinas'!L24</f>
        <v>0</v>
      </c>
      <c r="M24" s="157">
        <f>'[1]Retorno Máquinas'!M24</f>
        <v>0</v>
      </c>
      <c r="N24" s="157">
        <f>'[1]Retorno Máquinas'!N24</f>
        <v>0</v>
      </c>
      <c r="O24" s="157">
        <f>'[1]Retorno Máquinas'!O24</f>
        <v>229208900050</v>
      </c>
      <c r="P24" s="157">
        <f>'[1]Retorno Máquinas'!P24</f>
        <v>336286843.29358107</v>
      </c>
      <c r="Q24" s="215"/>
    </row>
    <row r="25" spans="1:256" s="216" customFormat="1" ht="9" customHeight="1">
      <c r="A25" s="214"/>
      <c r="B25" s="163" t="s">
        <v>9</v>
      </c>
      <c r="C25" s="156">
        <f>'[1]Retorno Máquinas'!C25</f>
        <v>17509212480</v>
      </c>
      <c r="D25" s="156">
        <f>'[1]Retorno Máquinas'!D25</f>
        <v>18101387225</v>
      </c>
      <c r="E25" s="156">
        <f>'[1]Retorno Máquinas'!E25</f>
        <v>18954375375</v>
      </c>
      <c r="F25" s="156">
        <f>'[1]Retorno Máquinas'!F25</f>
        <v>17730066830</v>
      </c>
      <c r="G25" s="156">
        <f>'[1]Retorno Máquinas'!G25</f>
        <v>18561014175</v>
      </c>
      <c r="H25" s="156">
        <f>'[1]Retorno Máquinas'!H25</f>
        <v>16427684890</v>
      </c>
      <c r="I25" s="156">
        <f>'[1]Retorno Máquinas'!I25</f>
        <v>18092647615</v>
      </c>
      <c r="J25" s="156">
        <f>'[1]Retorno Máquinas'!J25</f>
        <v>17608383350</v>
      </c>
      <c r="K25" s="156">
        <f>'[1]Retorno Máquinas'!K25</f>
        <v>0</v>
      </c>
      <c r="L25" s="156">
        <f>'[1]Retorno Máquinas'!L25</f>
        <v>0</v>
      </c>
      <c r="M25" s="156">
        <f>'[1]Retorno Máquinas'!M25</f>
        <v>0</v>
      </c>
      <c r="N25" s="156">
        <f>'[1]Retorno Máquinas'!N25</f>
        <v>0</v>
      </c>
      <c r="O25" s="156">
        <f>'[1]Retorno Máquinas'!O25</f>
        <v>142984771940</v>
      </c>
      <c r="P25" s="156">
        <f>'[1]Retorno Máquinas'!P25</f>
        <v>209987336.39328456</v>
      </c>
      <c r="Q25" s="215"/>
    </row>
    <row r="26" spans="1:256" s="216" customFormat="1" ht="9" customHeight="1">
      <c r="A26" s="214"/>
      <c r="B26" s="165" t="s">
        <v>128</v>
      </c>
      <c r="C26" s="157">
        <f>'[1]Retorno Máquinas'!C26</f>
        <v>11921485715</v>
      </c>
      <c r="D26" s="157">
        <f>'[1]Retorno Máquinas'!D26</f>
        <v>10657235120</v>
      </c>
      <c r="E26" s="157">
        <f>'[1]Retorno Máquinas'!E26</f>
        <v>11218226196</v>
      </c>
      <c r="F26" s="157">
        <f>'[1]Retorno Máquinas'!F26</f>
        <v>11296067422</v>
      </c>
      <c r="G26" s="157">
        <f>'[1]Retorno Máquinas'!G26</f>
        <v>12099817705</v>
      </c>
      <c r="H26" s="157">
        <f>'[1]Retorno Máquinas'!H26</f>
        <v>11778897941</v>
      </c>
      <c r="I26" s="157">
        <f>'[1]Retorno Máquinas'!I26</f>
        <v>11592001333</v>
      </c>
      <c r="J26" s="157">
        <f>'[1]Retorno Máquinas'!J26</f>
        <v>12261616171</v>
      </c>
      <c r="K26" s="157">
        <f>'[1]Retorno Máquinas'!K26</f>
        <v>0</v>
      </c>
      <c r="L26" s="157">
        <f>'[1]Retorno Máquinas'!L26</f>
        <v>0</v>
      </c>
      <c r="M26" s="157">
        <f>'[1]Retorno Máquinas'!M26</f>
        <v>0</v>
      </c>
      <c r="N26" s="157">
        <f>'[1]Retorno Máquinas'!N26</f>
        <v>0</v>
      </c>
      <c r="O26" s="157">
        <f>'[1]Retorno Máquinas'!O26</f>
        <v>92825347603</v>
      </c>
      <c r="P26" s="157">
        <f>'[1]Retorno Máquinas'!P26</f>
        <v>136146936.28301683</v>
      </c>
      <c r="Q26" s="215"/>
    </row>
    <row r="27" spans="1:256" s="216" customFormat="1" ht="9" customHeight="1">
      <c r="A27" s="214"/>
      <c r="B27" s="163" t="s">
        <v>90</v>
      </c>
      <c r="C27" s="156">
        <f>'[1]Retorno Máquinas'!C27</f>
        <v>4123736340</v>
      </c>
      <c r="D27" s="156">
        <f>'[1]Retorno Máquinas'!D27</f>
        <v>4263677610</v>
      </c>
      <c r="E27" s="156">
        <f>'[1]Retorno Máquinas'!E27</f>
        <v>4032502765</v>
      </c>
      <c r="F27" s="156">
        <f>'[1]Retorno Máquinas'!F27</f>
        <v>3882164630</v>
      </c>
      <c r="G27" s="156">
        <f>'[1]Retorno Máquinas'!G27</f>
        <v>4351527430</v>
      </c>
      <c r="H27" s="156">
        <f>'[1]Retorno Máquinas'!H27</f>
        <v>3804864700</v>
      </c>
      <c r="I27" s="156">
        <f>'[1]Retorno Máquinas'!I27</f>
        <v>4518519435</v>
      </c>
      <c r="J27" s="156">
        <f>'[1]Retorno Máquinas'!J27</f>
        <v>5095711581</v>
      </c>
      <c r="K27" s="156">
        <f>'[1]Retorno Máquinas'!K27</f>
        <v>0</v>
      </c>
      <c r="L27" s="156">
        <f>'[1]Retorno Máquinas'!L27</f>
        <v>0</v>
      </c>
      <c r="M27" s="156">
        <f>'[1]Retorno Máquinas'!M27</f>
        <v>0</v>
      </c>
      <c r="N27" s="156">
        <f>'[1]Retorno Máquinas'!N27</f>
        <v>0</v>
      </c>
      <c r="O27" s="156">
        <f>'[1]Retorno Máquinas'!O27</f>
        <v>34072704491</v>
      </c>
      <c r="P27" s="156">
        <f>'[1]Retorno Máquinas'!P27</f>
        <v>49953087.162524641</v>
      </c>
      <c r="Q27" s="215"/>
    </row>
    <row r="28" spans="1:256" s="216" customFormat="1" ht="9" customHeight="1">
      <c r="A28" s="214"/>
      <c r="B28" s="165" t="s">
        <v>88</v>
      </c>
      <c r="C28" s="157">
        <f>'[1]Retorno Máquinas'!C28</f>
        <v>6487382060</v>
      </c>
      <c r="D28" s="157">
        <f>'[1]Retorno Máquinas'!D28</f>
        <v>5450817090</v>
      </c>
      <c r="E28" s="157">
        <f>'[1]Retorno Máquinas'!E28</f>
        <v>6890489135</v>
      </c>
      <c r="F28" s="157">
        <f>'[1]Retorno Máquinas'!F28</f>
        <v>6607310535</v>
      </c>
      <c r="G28" s="157">
        <f>'[1]Retorno Máquinas'!G28</f>
        <v>6983422265</v>
      </c>
      <c r="H28" s="157">
        <f>'[1]Retorno Máquinas'!H28</f>
        <v>6811326320</v>
      </c>
      <c r="I28" s="157">
        <f>'[1]Retorno Máquinas'!I28</f>
        <v>6553934085</v>
      </c>
      <c r="J28" s="157">
        <f>'[1]Retorno Máquinas'!J28</f>
        <v>6441534745</v>
      </c>
      <c r="K28" s="157">
        <f>'[1]Retorno Máquinas'!K28</f>
        <v>0</v>
      </c>
      <c r="L28" s="157">
        <f>'[1]Retorno Máquinas'!L28</f>
        <v>0</v>
      </c>
      <c r="M28" s="157">
        <f>'[1]Retorno Máquinas'!M28</f>
        <v>0</v>
      </c>
      <c r="N28" s="157">
        <f>'[1]Retorno Máquinas'!N28</f>
        <v>0</v>
      </c>
      <c r="O28" s="157">
        <f>'[1]Retorno Máquinas'!O28</f>
        <v>52226216235</v>
      </c>
      <c r="P28" s="157">
        <f>'[1]Retorno Máquinas'!P28</f>
        <v>76614524.880102769</v>
      </c>
      <c r="Q28" s="215"/>
    </row>
    <row r="29" spans="1:256" s="216" customFormat="1" ht="9" customHeight="1">
      <c r="A29" s="214"/>
      <c r="B29" s="163" t="s">
        <v>10</v>
      </c>
      <c r="C29" s="156">
        <f>'[1]Retorno Máquinas'!C29</f>
        <v>21940172960</v>
      </c>
      <c r="D29" s="156">
        <f>'[1]Retorno Máquinas'!D29</f>
        <v>20154576235</v>
      </c>
      <c r="E29" s="156">
        <f>'[1]Retorno Máquinas'!E29</f>
        <v>22499758230</v>
      </c>
      <c r="F29" s="156">
        <f>'[1]Retorno Máquinas'!F29</f>
        <v>23042841925</v>
      </c>
      <c r="G29" s="156">
        <f>'[1]Retorno Máquinas'!G29</f>
        <v>23685651450</v>
      </c>
      <c r="H29" s="156">
        <f>'[1]Retorno Máquinas'!H29</f>
        <v>22739109895</v>
      </c>
      <c r="I29" s="156">
        <f>'[1]Retorno Máquinas'!I29</f>
        <v>23609180280</v>
      </c>
      <c r="J29" s="156">
        <f>'[1]Retorno Máquinas'!J29</f>
        <v>24478107715</v>
      </c>
      <c r="K29" s="156">
        <f>'[1]Retorno Máquinas'!K29</f>
        <v>0</v>
      </c>
      <c r="L29" s="156">
        <f>'[1]Retorno Máquinas'!L29</f>
        <v>0</v>
      </c>
      <c r="M29" s="156">
        <f>'[1]Retorno Máquinas'!M29</f>
        <v>0</v>
      </c>
      <c r="N29" s="156">
        <f>'[1]Retorno Máquinas'!N29</f>
        <v>0</v>
      </c>
      <c r="O29" s="156">
        <f>'[1]Retorno Máquinas'!O29</f>
        <v>182149398690</v>
      </c>
      <c r="P29" s="156">
        <f>'[1]Retorno Máquinas'!P29</f>
        <v>267117687.10489935</v>
      </c>
      <c r="Q29" s="215"/>
    </row>
    <row r="30" spans="1:256" s="32" customFormat="1" ht="9" customHeight="1">
      <c r="A30" s="31"/>
      <c r="B30" s="81" t="s">
        <v>4</v>
      </c>
      <c r="C30" s="53">
        <f>'[1]Retorno Máquinas'!C30</f>
        <v>367111681586</v>
      </c>
      <c r="D30" s="53">
        <f>'[1]Retorno Máquinas'!D30</f>
        <v>336021696726</v>
      </c>
      <c r="E30" s="53">
        <f>'[1]Retorno Máquinas'!E30</f>
        <v>393631840547</v>
      </c>
      <c r="F30" s="53">
        <f>'[1]Retorno Máquinas'!F30</f>
        <v>385810501384</v>
      </c>
      <c r="G30" s="53">
        <f>'[1]Retorno Máquinas'!G30</f>
        <v>407732975675</v>
      </c>
      <c r="H30" s="53">
        <f>'[1]Retorno Máquinas'!H30</f>
        <v>374718723282</v>
      </c>
      <c r="I30" s="53">
        <f>'[1]Retorno Máquinas'!I30</f>
        <v>390276082553</v>
      </c>
      <c r="J30" s="53">
        <f>'[1]Retorno Máquinas'!J30</f>
        <v>400701975621</v>
      </c>
      <c r="K30" s="53">
        <f>'[1]Retorno Máquinas'!K30</f>
        <v>0</v>
      </c>
      <c r="L30" s="53">
        <f>'[1]Retorno Máquinas'!L30</f>
        <v>0</v>
      </c>
      <c r="M30" s="53">
        <f>'[1]Retorno Máquinas'!M30</f>
        <v>0</v>
      </c>
      <c r="N30" s="53">
        <f>'[1]Retorno Máquinas'!N30</f>
        <v>0</v>
      </c>
      <c r="O30" s="53">
        <f>'[1]Retorno Máquinas'!O30</f>
        <v>3056005477374</v>
      </c>
      <c r="P30" s="53">
        <f>'[1]Retorno Máquinas'!P30</f>
        <v>4482538831.5571833</v>
      </c>
      <c r="Q30" s="42"/>
    </row>
    <row r="31" spans="1:256" s="35" customFormat="1" ht="18" customHeight="1">
      <c r="A31" s="34"/>
      <c r="B31" s="81" t="s">
        <v>5</v>
      </c>
      <c r="C31" s="53">
        <f>'[1]Retorno Máquinas'!C31</f>
        <v>542214399.88479602</v>
      </c>
      <c r="D31" s="53">
        <f>'[1]Retorno Máquinas'!D31</f>
        <v>511994052.60703951</v>
      </c>
      <c r="E31" s="53">
        <f>'[1]Retorno Máquinas'!E31</f>
        <v>589551642.32416725</v>
      </c>
      <c r="F31" s="53">
        <f>'[1]Retorno Máquinas'!F31</f>
        <v>578079864.22535217</v>
      </c>
      <c r="G31" s="53">
        <f>'[1]Retorno Máquinas'!G31</f>
        <v>589209502.42052019</v>
      </c>
      <c r="H31" s="53">
        <f>'[1]Retorno Máquinas'!H31</f>
        <v>541180403.63657367</v>
      </c>
      <c r="I31" s="53">
        <f>'[1]Retorno Máquinas'!I31</f>
        <v>568865817.20694983</v>
      </c>
      <c r="J31" s="53">
        <f>'[1]Retorno Máquinas'!J31</f>
        <v>561443149.25178647</v>
      </c>
      <c r="K31" s="53">
        <f>'[1]Retorno Máquinas'!K31</f>
        <v>0</v>
      </c>
      <c r="L31" s="53">
        <f>'[1]Retorno Máquinas'!L31</f>
        <v>0</v>
      </c>
      <c r="M31" s="53">
        <f>'[1]Retorno Máquinas'!M31</f>
        <v>0</v>
      </c>
      <c r="N31" s="53">
        <f>'[1]Retorno Máquinas'!N31</f>
        <v>0</v>
      </c>
      <c r="O31" s="53">
        <f>'[1]Retorno Máquinas'!O31</f>
        <v>4482538831.5571852</v>
      </c>
      <c r="P31" s="53">
        <f>'[1]Retorno Máquinas'!P31</f>
        <v>0</v>
      </c>
      <c r="Q31" s="39"/>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34" customFormat="1" ht="18" customHeight="1">
      <c r="B32" s="82" t="s">
        <v>15</v>
      </c>
      <c r="C32" s="83">
        <f>'[1]Retorno Máquinas'!C32</f>
        <v>677.06</v>
      </c>
      <c r="D32" s="83">
        <f>'[1]Retorno Máquinas'!D32</f>
        <v>656.3</v>
      </c>
      <c r="E32" s="83">
        <f>'[1]Retorno Máquinas'!E32</f>
        <v>667.68</v>
      </c>
      <c r="F32" s="83">
        <f>'[1]Retorno Máquinas'!F32</f>
        <v>667.4</v>
      </c>
      <c r="G32" s="83">
        <f>'[1]Retorno Máquinas'!G32</f>
        <v>692</v>
      </c>
      <c r="H32" s="83">
        <f>'[1]Retorno Máquinas'!H32</f>
        <v>692.41</v>
      </c>
      <c r="I32" s="83">
        <f>'[1]Retorno Máquinas'!I32</f>
        <v>686.06</v>
      </c>
      <c r="J32" s="83">
        <f>'[1]Retorno Máquinas'!J32</f>
        <v>713.7</v>
      </c>
      <c r="K32" s="83">
        <f>'[1]Retorno Máquinas'!K32</f>
        <v>718.44</v>
      </c>
      <c r="L32" s="83">
        <f>'[1]Retorno Máquinas'!L32</f>
        <v>1</v>
      </c>
      <c r="M32" s="83">
        <f>'[1]Retorno Máquinas'!M32</f>
        <v>1</v>
      </c>
      <c r="N32" s="83">
        <f>'[1]Retorno Máquinas'!N32</f>
        <v>1</v>
      </c>
      <c r="O32" s="83">
        <f>'[1]Retorno Máquinas'!O32</f>
        <v>0</v>
      </c>
      <c r="P32" s="83">
        <f>'[1]Retorno Máquinas'!P32</f>
        <v>0</v>
      </c>
      <c r="Q32" s="39"/>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s="34" customFormat="1" ht="16.5" customHeight="1">
      <c r="B33" s="13"/>
      <c r="C33" s="13"/>
      <c r="D33" s="13"/>
      <c r="E33" s="13"/>
      <c r="F33" s="13"/>
      <c r="G33" s="13"/>
      <c r="H33" s="13"/>
      <c r="I33" s="13"/>
      <c r="J33" s="13"/>
      <c r="K33" s="13"/>
      <c r="L33" s="13"/>
      <c r="M33" s="13"/>
      <c r="N33" s="13"/>
      <c r="O33" s="13"/>
      <c r="P33" s="13"/>
      <c r="Q33" s="43"/>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s="13" customFormat="1" ht="22.5" customHeight="1">
      <c r="A34" s="14"/>
      <c r="B34" s="303" t="s">
        <v>92</v>
      </c>
      <c r="C34" s="335"/>
      <c r="D34" s="335"/>
      <c r="E34" s="335"/>
      <c r="F34" s="335"/>
      <c r="G34" s="335"/>
      <c r="H34" s="335"/>
      <c r="I34" s="335"/>
      <c r="J34" s="335"/>
      <c r="K34" s="335"/>
      <c r="L34" s="335"/>
      <c r="M34" s="335"/>
      <c r="N34" s="335"/>
      <c r="O34" s="335"/>
      <c r="P34" s="336"/>
      <c r="R34" s="36"/>
    </row>
    <row r="35" spans="1:256" s="32" customFormat="1" ht="22.5" customHeight="1">
      <c r="A35" s="31"/>
      <c r="B35" s="62" t="s">
        <v>12</v>
      </c>
      <c r="C35" s="29" t="s">
        <v>19</v>
      </c>
      <c r="D35" s="29" t="s">
        <v>20</v>
      </c>
      <c r="E35" s="29" t="s">
        <v>21</v>
      </c>
      <c r="F35" s="29" t="s">
        <v>22</v>
      </c>
      <c r="G35" s="85" t="s">
        <v>23</v>
      </c>
      <c r="H35" s="29" t="s">
        <v>24</v>
      </c>
      <c r="I35" s="29" t="s">
        <v>25</v>
      </c>
      <c r="J35" s="29" t="s">
        <v>26</v>
      </c>
      <c r="K35" s="29" t="s">
        <v>27</v>
      </c>
      <c r="L35" s="29" t="s">
        <v>46</v>
      </c>
      <c r="M35" s="111" t="s">
        <v>47</v>
      </c>
      <c r="N35" s="111" t="s">
        <v>48</v>
      </c>
      <c r="O35" s="85" t="s">
        <v>13</v>
      </c>
      <c r="P35" s="110" t="s">
        <v>93</v>
      </c>
      <c r="Q35" s="13"/>
      <c r="R35" s="75"/>
    </row>
    <row r="36" spans="1:256" s="32" customFormat="1" ht="22.5" customHeight="1">
      <c r="A36" s="31"/>
      <c r="B36" s="320" t="s">
        <v>171</v>
      </c>
      <c r="C36" s="321"/>
      <c r="D36" s="321"/>
      <c r="E36" s="321"/>
      <c r="F36" s="321"/>
      <c r="G36" s="321"/>
      <c r="H36" s="321"/>
      <c r="I36" s="321"/>
      <c r="J36" s="321"/>
      <c r="K36" s="321"/>
      <c r="L36" s="321"/>
      <c r="M36" s="321"/>
      <c r="N36" s="321"/>
      <c r="O36" s="321"/>
      <c r="P36" s="322"/>
      <c r="Q36" s="13"/>
      <c r="R36" s="75"/>
    </row>
    <row r="37" spans="1:256" s="216" customFormat="1" ht="9" customHeight="1">
      <c r="A37" s="214"/>
      <c r="B37" s="292" t="s">
        <v>224</v>
      </c>
      <c r="C37" s="219">
        <f>'[1]Retorno Máquinas'!C37</f>
        <v>0.94235062359238264</v>
      </c>
      <c r="D37" s="219">
        <f>'[1]Retorno Máquinas'!D37</f>
        <v>0.93891535803495874</v>
      </c>
      <c r="E37" s="219">
        <f>'[1]Retorno Máquinas'!E37</f>
        <v>0.94257034066339274</v>
      </c>
      <c r="F37" s="219">
        <f>'[1]Retorno Máquinas'!F37</f>
        <v>0.94306126123311673</v>
      </c>
      <c r="G37" s="219">
        <f>'[1]Retorno Máquinas'!G37</f>
        <v>0.94156095297665643</v>
      </c>
      <c r="H37" s="219">
        <f>'[1]Retorno Máquinas'!H37</f>
        <v>0.94359513636532655</v>
      </c>
      <c r="I37" s="219">
        <f>'[1]Retorno Máquinas'!I37</f>
        <v>0.94386144446952647</v>
      </c>
      <c r="J37" s="219">
        <f>'[1]Retorno Máquinas'!J37</f>
        <v>0.93798609905181707</v>
      </c>
      <c r="K37" s="219">
        <f>'[1]Retorno Máquinas'!K37</f>
        <v>0</v>
      </c>
      <c r="L37" s="219">
        <f>'[1]Retorno Máquinas'!L37</f>
        <v>0</v>
      </c>
      <c r="M37" s="219">
        <f>'[1]Retorno Máquinas'!M37</f>
        <v>0</v>
      </c>
      <c r="N37" s="219">
        <f>'[1]Retorno Máquinas'!N37</f>
        <v>0</v>
      </c>
      <c r="O37" s="219">
        <f>'[1]Retorno Máquinas'!O37</f>
        <v>0.94174296009139158</v>
      </c>
      <c r="P37" s="219">
        <f>'[1]Retorno Máquinas'!P37</f>
        <v>0.94207447210465434</v>
      </c>
      <c r="R37" s="220"/>
      <c r="S37" s="220"/>
    </row>
    <row r="38" spans="1:256" s="216" customFormat="1" ht="9" customHeight="1">
      <c r="A38" s="214"/>
      <c r="B38" s="160" t="s">
        <v>125</v>
      </c>
      <c r="C38" s="217">
        <f>'[1]Retorno Máquinas'!C38</f>
        <v>0.92950359086139223</v>
      </c>
      <c r="D38" s="217">
        <f>'[1]Retorno Máquinas'!D38</f>
        <v>0.91959289587809434</v>
      </c>
      <c r="E38" s="217">
        <f>'[1]Retorno Máquinas'!E38</f>
        <v>0.92590901666946968</v>
      </c>
      <c r="F38" s="217">
        <f>'[1]Retorno Máquinas'!F38</f>
        <v>0.92529218618211972</v>
      </c>
      <c r="G38" s="217">
        <f>'[1]Retorno Máquinas'!G38</f>
        <v>0.93076308469781743</v>
      </c>
      <c r="H38" s="217">
        <f>'[1]Retorno Máquinas'!H38</f>
        <v>0.92844494828314905</v>
      </c>
      <c r="I38" s="217">
        <f>'[1]Retorno Máquinas'!I38</f>
        <v>0.9334178545518621</v>
      </c>
      <c r="J38" s="217">
        <f>'[1]Retorno Máquinas'!J38</f>
        <v>0.93025350216833069</v>
      </c>
      <c r="K38" s="217">
        <f>'[1]Retorno Máquinas'!K38</f>
        <v>0</v>
      </c>
      <c r="L38" s="217">
        <f>'[1]Retorno Máquinas'!L38</f>
        <v>0</v>
      </c>
      <c r="M38" s="217">
        <f>'[1]Retorno Máquinas'!M38</f>
        <v>0</v>
      </c>
      <c r="N38" s="217">
        <f>'[1]Retorno Máquinas'!N38</f>
        <v>0</v>
      </c>
      <c r="O38" s="217">
        <f>'[1]Retorno Máquinas'!O38</f>
        <v>0.92817757541408552</v>
      </c>
      <c r="P38" s="217">
        <f>'[1]Retorno Máquinas'!P38</f>
        <v>0.92844598854044702</v>
      </c>
      <c r="Q38" s="218"/>
      <c r="R38" s="218"/>
    </row>
    <row r="39" spans="1:256" s="216" customFormat="1" ht="9" customHeight="1">
      <c r="A39" s="214"/>
      <c r="B39" s="161" t="s">
        <v>1</v>
      </c>
      <c r="C39" s="219">
        <f>'[1]Retorno Máquinas'!C39</f>
        <v>0.92293510739748863</v>
      </c>
      <c r="D39" s="219">
        <f>'[1]Retorno Máquinas'!D39</f>
        <v>0.92636743482622186</v>
      </c>
      <c r="E39" s="219">
        <f>'[1]Retorno Máquinas'!E39</f>
        <v>0.92560350645733869</v>
      </c>
      <c r="F39" s="219">
        <f>'[1]Retorno Máquinas'!F39</f>
        <v>0.9267102525386316</v>
      </c>
      <c r="G39" s="219">
        <f>'[1]Retorno Máquinas'!G39</f>
        <v>0.92459474152447418</v>
      </c>
      <c r="H39" s="219">
        <f>'[1]Retorno Máquinas'!H39</f>
        <v>0.92525654188526085</v>
      </c>
      <c r="I39" s="219">
        <f>'[1]Retorno Máquinas'!I39</f>
        <v>0.92854553676514529</v>
      </c>
      <c r="J39" s="219">
        <f>'[1]Retorno Máquinas'!J39</f>
        <v>0.93300815211225285</v>
      </c>
      <c r="K39" s="219">
        <f>'[1]Retorno Máquinas'!K39</f>
        <v>0</v>
      </c>
      <c r="L39" s="219">
        <f>'[1]Retorno Máquinas'!L39</f>
        <v>0</v>
      </c>
      <c r="M39" s="219">
        <f>'[1]Retorno Máquinas'!M39</f>
        <v>0</v>
      </c>
      <c r="N39" s="219">
        <f>'[1]Retorno Máquinas'!N39</f>
        <v>0</v>
      </c>
      <c r="O39" s="219">
        <f>'[1]Retorno Máquinas'!O39</f>
        <v>0.92674736878642372</v>
      </c>
      <c r="P39" s="219">
        <f>'[1]Retorno Máquinas'!P39</f>
        <v>0.92624738962830144</v>
      </c>
      <c r="R39" s="220"/>
      <c r="S39" s="220"/>
    </row>
    <row r="40" spans="1:256" s="216" customFormat="1" ht="9" customHeight="1">
      <c r="A40" s="214"/>
      <c r="B40" s="162" t="s">
        <v>49</v>
      </c>
      <c r="C40" s="217">
        <f>'[1]Retorno Máquinas'!C40</f>
        <v>0.93297358482964632</v>
      </c>
      <c r="D40" s="217">
        <f>'[1]Retorno Máquinas'!D40</f>
        <v>0.93701194791126219</v>
      </c>
      <c r="E40" s="217">
        <f>'[1]Retorno Máquinas'!E40</f>
        <v>0.93596286028832421</v>
      </c>
      <c r="F40" s="217">
        <f>'[1]Retorno Máquinas'!F40</f>
        <v>0.93217913043774281</v>
      </c>
      <c r="G40" s="217">
        <f>'[1]Retorno Máquinas'!G40</f>
        <v>0.92893121867993644</v>
      </c>
      <c r="H40" s="217">
        <f>'[1]Retorno Máquinas'!H40</f>
        <v>0.93675534438109143</v>
      </c>
      <c r="I40" s="217">
        <f>'[1]Retorno Máquinas'!I40</f>
        <v>0.93278811098853909</v>
      </c>
      <c r="J40" s="217">
        <f>'[1]Retorno Máquinas'!J40</f>
        <v>0.9283886037328839</v>
      </c>
      <c r="K40" s="217">
        <f>'[1]Retorno Máquinas'!K40</f>
        <v>0</v>
      </c>
      <c r="L40" s="217">
        <f>'[1]Retorno Máquinas'!L40</f>
        <v>0</v>
      </c>
      <c r="M40" s="217">
        <f>'[1]Retorno Máquinas'!M40</f>
        <v>0</v>
      </c>
      <c r="N40" s="217">
        <f>'[1]Retorno Máquinas'!N40</f>
        <v>0</v>
      </c>
      <c r="O40" s="217">
        <f>'[1]Retorno Máquinas'!O40</f>
        <v>0.93303723746502065</v>
      </c>
      <c r="P40" s="217">
        <f>'[1]Retorno Máquinas'!P40</f>
        <v>0.93380035889939939</v>
      </c>
      <c r="R40" s="220"/>
      <c r="S40" s="220"/>
    </row>
    <row r="41" spans="1:256" s="216" customFormat="1" ht="9" customHeight="1">
      <c r="A41" s="214"/>
      <c r="B41" s="161" t="s">
        <v>152</v>
      </c>
      <c r="C41" s="219">
        <f>'[1]Retorno Máquinas'!C41</f>
        <v>0.94862533212196964</v>
      </c>
      <c r="D41" s="219">
        <f>'[1]Retorno Máquinas'!D41</f>
        <v>0.9588160826737907</v>
      </c>
      <c r="E41" s="219">
        <f>'[1]Retorno Máquinas'!E41</f>
        <v>0.94534100121039166</v>
      </c>
      <c r="F41" s="219">
        <f>'[1]Retorno Máquinas'!F41</f>
        <v>0.94364717170598889</v>
      </c>
      <c r="G41" s="219">
        <f>'[1]Retorno Máquinas'!G41</f>
        <v>0.95575670500273779</v>
      </c>
      <c r="H41" s="219">
        <f>'[1]Retorno Máquinas'!H41</f>
        <v>0.94286714008714179</v>
      </c>
      <c r="I41" s="219">
        <f>'[1]Retorno Máquinas'!I41</f>
        <v>0.94876213740187532</v>
      </c>
      <c r="J41" s="219">
        <f>'[1]Retorno Máquinas'!J41</f>
        <v>0.94865999848479121</v>
      </c>
      <c r="K41" s="219">
        <f>'[1]Retorno Máquinas'!K41</f>
        <v>0</v>
      </c>
      <c r="L41" s="219">
        <f>'[1]Retorno Máquinas'!L41</f>
        <v>0</v>
      </c>
      <c r="M41" s="219">
        <f>'[1]Retorno Máquinas'!M41</f>
        <v>0</v>
      </c>
      <c r="N41" s="219">
        <f>'[1]Retorno Máquinas'!N41</f>
        <v>0</v>
      </c>
      <c r="O41" s="219">
        <f>'[1]Retorno Máquinas'!O41</f>
        <v>0.94907066137898755</v>
      </c>
      <c r="P41" s="219">
        <f>'[1]Retorno Máquinas'!P41</f>
        <v>0.94833396730172181</v>
      </c>
      <c r="R41" s="220"/>
      <c r="S41" s="220"/>
    </row>
    <row r="42" spans="1:256" s="216" customFormat="1" ht="9" customHeight="1">
      <c r="A42" s="214"/>
      <c r="B42" s="160" t="s">
        <v>18</v>
      </c>
      <c r="C42" s="217">
        <f>'[1]Retorno Máquinas'!C42</f>
        <v>0.93521465547584171</v>
      </c>
      <c r="D42" s="217">
        <f>'[1]Retorno Máquinas'!D42</f>
        <v>0.93076228734429733</v>
      </c>
      <c r="E42" s="217">
        <f>'[1]Retorno Máquinas'!E42</f>
        <v>0.93675088676741403</v>
      </c>
      <c r="F42" s="217">
        <f>'[1]Retorno Máquinas'!F42</f>
        <v>0.93290557505615368</v>
      </c>
      <c r="G42" s="217">
        <f>'[1]Retorno Máquinas'!G42</f>
        <v>0.94011377978512811</v>
      </c>
      <c r="H42" s="217">
        <f>'[1]Retorno Máquinas'!H42</f>
        <v>0.94295911500784357</v>
      </c>
      <c r="I42" s="217">
        <f>'[1]Retorno Máquinas'!I42</f>
        <v>0.93794614265746346</v>
      </c>
      <c r="J42" s="217">
        <f>'[1]Retorno Máquinas'!J42</f>
        <v>0.93243804195847479</v>
      </c>
      <c r="K42" s="217">
        <f>'[1]Retorno Máquinas'!K42</f>
        <v>0</v>
      </c>
      <c r="L42" s="217">
        <f>'[1]Retorno Máquinas'!L42</f>
        <v>0</v>
      </c>
      <c r="M42" s="217">
        <f>'[1]Retorno Máquinas'!M42</f>
        <v>0</v>
      </c>
      <c r="N42" s="217">
        <f>'[1]Retorno Máquinas'!N42</f>
        <v>0</v>
      </c>
      <c r="O42" s="217">
        <f>'[1]Retorno Máquinas'!O42</f>
        <v>0.93600417846069672</v>
      </c>
      <c r="P42" s="217">
        <f>'[1]Retorno Máquinas'!P42</f>
        <v>0.93577642655045057</v>
      </c>
      <c r="R42" s="220"/>
      <c r="S42" s="220"/>
    </row>
    <row r="43" spans="1:256" s="216" customFormat="1" ht="9" customHeight="1">
      <c r="A43" s="214"/>
      <c r="B43" s="161" t="s">
        <v>76</v>
      </c>
      <c r="C43" s="219">
        <f>'[1]Retorno Máquinas'!C43</f>
        <v>0.94110468848129913</v>
      </c>
      <c r="D43" s="219">
        <f>'[1]Retorno Máquinas'!D43</f>
        <v>0.93999367121068633</v>
      </c>
      <c r="E43" s="219">
        <f>'[1]Retorno Máquinas'!E43</f>
        <v>0.94287596069932267</v>
      </c>
      <c r="F43" s="219">
        <f>'[1]Retorno Máquinas'!F43</f>
        <v>0.9408532252060805</v>
      </c>
      <c r="G43" s="219">
        <f>'[1]Retorno Máquinas'!G43</f>
        <v>0.93333490412109332</v>
      </c>
      <c r="H43" s="219">
        <f>'[1]Retorno Máquinas'!H43</f>
        <v>0.93760028352295977</v>
      </c>
      <c r="I43" s="219">
        <f>'[1]Retorno Máquinas'!I43</f>
        <v>0.93585854048743278</v>
      </c>
      <c r="J43" s="219">
        <f>'[1]Retorno Máquinas'!J43</f>
        <v>0.92966992735109433</v>
      </c>
      <c r="K43" s="219">
        <f>'[1]Retorno Máquinas'!K43</f>
        <v>0</v>
      </c>
      <c r="L43" s="219">
        <f>'[1]Retorno Máquinas'!L43</f>
        <v>0</v>
      </c>
      <c r="M43" s="219">
        <f>'[1]Retorno Máquinas'!M43</f>
        <v>0</v>
      </c>
      <c r="N43" s="219">
        <f>'[1]Retorno Máquinas'!N43</f>
        <v>0</v>
      </c>
      <c r="O43" s="219">
        <f>'[1]Retorno Máquinas'!O43</f>
        <v>0.93754193400228503</v>
      </c>
      <c r="P43" s="219">
        <f>'[1]Retorno Máquinas'!P43</f>
        <v>0.93844886620725043</v>
      </c>
      <c r="R43" s="220"/>
      <c r="S43" s="220"/>
    </row>
    <row r="44" spans="1:256" s="216" customFormat="1" ht="9" customHeight="1">
      <c r="A44" s="214"/>
      <c r="B44" s="160" t="s">
        <v>126</v>
      </c>
      <c r="C44" s="217">
        <f>'[1]Retorno Máquinas'!C44</f>
        <v>0.95004950055301551</v>
      </c>
      <c r="D44" s="217">
        <f>'[1]Retorno Máquinas'!D44</f>
        <v>0.94842952077717024</v>
      </c>
      <c r="E44" s="217">
        <f>'[1]Retorno Máquinas'!E44</f>
        <v>0.95018838201071942</v>
      </c>
      <c r="F44" s="217">
        <f>'[1]Retorno Máquinas'!F44</f>
        <v>0.95369212825103067</v>
      </c>
      <c r="G44" s="217">
        <f>'[1]Retorno Máquinas'!G44</f>
        <v>0.95220513451628319</v>
      </c>
      <c r="H44" s="217">
        <f>'[1]Retorno Máquinas'!H44</f>
        <v>0.94763130001626861</v>
      </c>
      <c r="I44" s="217">
        <f>'[1]Retorno Máquinas'!I44</f>
        <v>0.94441930740921665</v>
      </c>
      <c r="J44" s="217">
        <f>'[1]Retorno Máquinas'!J44</f>
        <v>0.9441319443682602</v>
      </c>
      <c r="K44" s="217">
        <f>'[1]Retorno Máquinas'!K44</f>
        <v>0</v>
      </c>
      <c r="L44" s="217">
        <f>'[1]Retorno Máquinas'!L44</f>
        <v>0</v>
      </c>
      <c r="M44" s="217">
        <f>'[1]Retorno Máquinas'!M44</f>
        <v>0</v>
      </c>
      <c r="N44" s="217">
        <f>'[1]Retorno Máquinas'!N44</f>
        <v>0</v>
      </c>
      <c r="O44" s="217">
        <f>'[1]Retorno Máquinas'!O44</f>
        <v>0.94888819161489057</v>
      </c>
      <c r="P44" s="217">
        <f>'[1]Retorno Máquinas'!P44</f>
        <v>0.94875436224997334</v>
      </c>
      <c r="R44" s="220"/>
      <c r="S44" s="220"/>
    </row>
    <row r="45" spans="1:256" s="216" customFormat="1" ht="9" customHeight="1">
      <c r="A45" s="214"/>
      <c r="B45" s="161" t="s">
        <v>2</v>
      </c>
      <c r="C45" s="219">
        <f>'[1]Retorno Máquinas'!C45</f>
        <v>0.93027317437668411</v>
      </c>
      <c r="D45" s="219">
        <f>'[1]Retorno Máquinas'!D45</f>
        <v>0.92940028083713211</v>
      </c>
      <c r="E45" s="219">
        <f>'[1]Retorno Máquinas'!E45</f>
        <v>0.93314037764511393</v>
      </c>
      <c r="F45" s="219">
        <f>'[1]Retorno Máquinas'!F45</f>
        <v>0.93888812067123217</v>
      </c>
      <c r="G45" s="219">
        <f>'[1]Retorno Máquinas'!G45</f>
        <v>0.93089809807654478</v>
      </c>
      <c r="H45" s="219">
        <f>'[1]Retorno Máquinas'!H45</f>
        <v>0.93074126127071322</v>
      </c>
      <c r="I45" s="219">
        <f>'[1]Retorno Máquinas'!I45</f>
        <v>0.92929407056406299</v>
      </c>
      <c r="J45" s="219">
        <f>'[1]Retorno Máquinas'!J45</f>
        <v>0.94207114600409803</v>
      </c>
      <c r="K45" s="219">
        <f>'[1]Retorno Máquinas'!K45</f>
        <v>0</v>
      </c>
      <c r="L45" s="219">
        <f>'[1]Retorno Máquinas'!L45</f>
        <v>0</v>
      </c>
      <c r="M45" s="219">
        <f>'[1]Retorno Máquinas'!M45</f>
        <v>0</v>
      </c>
      <c r="N45" s="219">
        <f>'[1]Retorno Máquinas'!N45</f>
        <v>0</v>
      </c>
      <c r="O45" s="219">
        <f>'[1]Retorno Máquinas'!O45</f>
        <v>0.93334995827474532</v>
      </c>
      <c r="P45" s="219">
        <f>'[1]Retorno Máquinas'!P45</f>
        <v>0.93340770679084228</v>
      </c>
      <c r="R45" s="220"/>
      <c r="S45" s="220"/>
    </row>
    <row r="46" spans="1:256" s="216" customFormat="1" ht="9" customHeight="1">
      <c r="A46" s="214"/>
      <c r="B46" s="163" t="s">
        <v>3</v>
      </c>
      <c r="C46" s="217">
        <f>'[1]Retorno Máquinas'!C46</f>
        <v>0.93581528825586613</v>
      </c>
      <c r="D46" s="217">
        <f>'[1]Retorno Máquinas'!D46</f>
        <v>0.93132264320643998</v>
      </c>
      <c r="E46" s="217">
        <f>'[1]Retorno Máquinas'!E46</f>
        <v>0.93275412646302147</v>
      </c>
      <c r="F46" s="217">
        <f>'[1]Retorno Máquinas'!F46</f>
        <v>0.93390262843845229</v>
      </c>
      <c r="G46" s="217">
        <f>'[1]Retorno Máquinas'!G46</f>
        <v>0.9344964300112889</v>
      </c>
      <c r="H46" s="217">
        <f>'[1]Retorno Máquinas'!H46</f>
        <v>0.93623164627296918</v>
      </c>
      <c r="I46" s="217">
        <f>'[1]Retorno Máquinas'!I46</f>
        <v>0.93385449384571051</v>
      </c>
      <c r="J46" s="217">
        <f>'[1]Retorno Máquinas'!J46</f>
        <v>0.93700497430984209</v>
      </c>
      <c r="K46" s="217">
        <f>'[1]Retorno Máquinas'!K46</f>
        <v>0</v>
      </c>
      <c r="L46" s="217">
        <f>'[1]Retorno Máquinas'!L46</f>
        <v>0</v>
      </c>
      <c r="M46" s="217">
        <f>'[1]Retorno Máquinas'!M46</f>
        <v>0</v>
      </c>
      <c r="N46" s="217">
        <f>'[1]Retorno Máquinas'!N46</f>
        <v>0</v>
      </c>
      <c r="O46" s="217">
        <f>'[1]Retorno Máquinas'!O46</f>
        <v>0.93443058434133353</v>
      </c>
      <c r="P46" s="217">
        <f>'[1]Retorno Máquinas'!P46</f>
        <v>0.93443126968603052</v>
      </c>
      <c r="R46" s="220"/>
      <c r="S46" s="220"/>
    </row>
    <row r="47" spans="1:256" s="216" customFormat="1" ht="9" customHeight="1">
      <c r="A47" s="214"/>
      <c r="B47" s="164" t="s">
        <v>233</v>
      </c>
      <c r="C47" s="219">
        <f>'[1]Retorno Máquinas'!C47</f>
        <v>0</v>
      </c>
      <c r="D47" s="219">
        <f>'[1]Retorno Máquinas'!D47</f>
        <v>0</v>
      </c>
      <c r="E47" s="219">
        <f>'[1]Retorno Máquinas'!E47</f>
        <v>0</v>
      </c>
      <c r="F47" s="219">
        <f>'[1]Retorno Máquinas'!F47</f>
        <v>0</v>
      </c>
      <c r="G47" s="219">
        <f>'[1]Retorno Máquinas'!G47</f>
        <v>0</v>
      </c>
      <c r="H47" s="219">
        <f>'[1]Retorno Máquinas'!H47</f>
        <v>0</v>
      </c>
      <c r="I47" s="219">
        <f>'[1]Retorno Máquinas'!I47</f>
        <v>0.95733425143953266</v>
      </c>
      <c r="J47" s="219">
        <f>'[1]Retorno Máquinas'!J47</f>
        <v>0.9423024426142329</v>
      </c>
      <c r="K47" s="219">
        <f>'[1]Retorno Máquinas'!K47</f>
        <v>0</v>
      </c>
      <c r="L47" s="219">
        <f>'[1]Retorno Máquinas'!L47</f>
        <v>0</v>
      </c>
      <c r="M47" s="219">
        <f>'[1]Retorno Máquinas'!M47</f>
        <v>0</v>
      </c>
      <c r="N47" s="219">
        <f>'[1]Retorno Máquinas'!N47</f>
        <v>0</v>
      </c>
      <c r="O47" s="219">
        <f>'[1]Retorno Máquinas'!O47</f>
        <v>0.94385713437680097</v>
      </c>
      <c r="P47" s="219">
        <f>'[1]Retorno Máquinas'!P47</f>
        <v>0.9423024426142329</v>
      </c>
      <c r="R47" s="220"/>
      <c r="S47" s="220"/>
    </row>
    <row r="48" spans="1:256" s="216" customFormat="1" ht="9" customHeight="1">
      <c r="A48" s="214"/>
      <c r="B48" s="163" t="s">
        <v>127</v>
      </c>
      <c r="C48" s="217">
        <f>'[1]Retorno Máquinas'!C48</f>
        <v>0.9378289112765178</v>
      </c>
      <c r="D48" s="217">
        <f>'[1]Retorno Máquinas'!D48</f>
        <v>0.93529489478006023</v>
      </c>
      <c r="E48" s="217">
        <f>'[1]Retorno Máquinas'!E48</f>
        <v>0.93998430275727385</v>
      </c>
      <c r="F48" s="217">
        <f>'[1]Retorno Máquinas'!F48</f>
        <v>0.93855145653760386</v>
      </c>
      <c r="G48" s="217">
        <f>'[1]Retorno Máquinas'!G48</f>
        <v>0.93995616042478647</v>
      </c>
      <c r="H48" s="217">
        <f>'[1]Retorno Máquinas'!H48</f>
        <v>0.93890576541477022</v>
      </c>
      <c r="I48" s="217">
        <f>'[1]Retorno Máquinas'!I48</f>
        <v>0.93897012129150426</v>
      </c>
      <c r="J48" s="217">
        <f>'[1]Retorno Máquinas'!J48</f>
        <v>0.93761754719107127</v>
      </c>
      <c r="K48" s="217">
        <f>'[1]Retorno Máquinas'!K48</f>
        <v>0</v>
      </c>
      <c r="L48" s="217">
        <f>'[1]Retorno Máquinas'!L48</f>
        <v>0</v>
      </c>
      <c r="M48" s="217">
        <f>'[1]Retorno Máquinas'!M48</f>
        <v>0</v>
      </c>
      <c r="N48" s="217">
        <f>'[1]Retorno Máquinas'!N48</f>
        <v>0</v>
      </c>
      <c r="O48" s="217">
        <f>'[1]Retorno Máquinas'!O48</f>
        <v>0.93846046757043555</v>
      </c>
      <c r="P48" s="217">
        <f>'[1]Retorno Máquinas'!P48</f>
        <v>0.93839323120078411</v>
      </c>
      <c r="R48" s="220"/>
      <c r="S48" s="220"/>
    </row>
    <row r="49" spans="1:23" s="216" customFormat="1" ht="9" customHeight="1">
      <c r="A49" s="214"/>
      <c r="B49" s="164" t="s">
        <v>7</v>
      </c>
      <c r="C49" s="219">
        <f>'[1]Retorno Máquinas'!C49</f>
        <v>0.93243755711088105</v>
      </c>
      <c r="D49" s="219">
        <f>'[1]Retorno Máquinas'!D49</f>
        <v>0.93481228546140482</v>
      </c>
      <c r="E49" s="219">
        <f>'[1]Retorno Máquinas'!E49</f>
        <v>0.9371427300930818</v>
      </c>
      <c r="F49" s="219">
        <f>'[1]Retorno Máquinas'!F49</f>
        <v>0.93976796264683538</v>
      </c>
      <c r="G49" s="219">
        <f>'[1]Retorno Máquinas'!G49</f>
        <v>0.93295859383908741</v>
      </c>
      <c r="H49" s="219">
        <f>'[1]Retorno Máquinas'!H49</f>
        <v>0.94062361495981694</v>
      </c>
      <c r="I49" s="219">
        <f>'[1]Retorno Máquinas'!I49</f>
        <v>0.93483548875897149</v>
      </c>
      <c r="J49" s="219">
        <f>'[1]Retorno Máquinas'!J49</f>
        <v>0.93597433776918804</v>
      </c>
      <c r="K49" s="219">
        <f>'[1]Retorno Máquinas'!K49</f>
        <v>0</v>
      </c>
      <c r="L49" s="219">
        <f>'[1]Retorno Máquinas'!L49</f>
        <v>0</v>
      </c>
      <c r="M49" s="219">
        <f>'[1]Retorno Máquinas'!M49</f>
        <v>0</v>
      </c>
      <c r="N49" s="219">
        <f>'[1]Retorno Máquinas'!N49</f>
        <v>0</v>
      </c>
      <c r="O49" s="219">
        <f>'[1]Retorno Máquinas'!O49</f>
        <v>0.93612457145700245</v>
      </c>
      <c r="P49" s="219">
        <f>'[1]Retorno Máquinas'!P49</f>
        <v>0.93626097909363626</v>
      </c>
      <c r="R49" s="220"/>
      <c r="S49" s="220"/>
    </row>
    <row r="50" spans="1:23" s="216" customFormat="1" ht="9" customHeight="1">
      <c r="A50" s="214"/>
      <c r="B50" s="163" t="s">
        <v>8</v>
      </c>
      <c r="C50" s="217">
        <f>'[1]Retorno Máquinas'!C50</f>
        <v>0.94536165458878318</v>
      </c>
      <c r="D50" s="217">
        <f>'[1]Retorno Máquinas'!D50</f>
        <v>0.93894541355108774</v>
      </c>
      <c r="E50" s="217">
        <f>'[1]Retorno Máquinas'!E50</f>
        <v>0.93480269482113332</v>
      </c>
      <c r="F50" s="217">
        <f>'[1]Retorno Máquinas'!F50</f>
        <v>0.93582804580613077</v>
      </c>
      <c r="G50" s="217">
        <f>'[1]Retorno Máquinas'!G50</f>
        <v>0.93871615357948901</v>
      </c>
      <c r="H50" s="217">
        <f>'[1]Retorno Máquinas'!H50</f>
        <v>0.93958507908337618</v>
      </c>
      <c r="I50" s="217">
        <f>'[1]Retorno Máquinas'!I50</f>
        <v>0.94238145424739195</v>
      </c>
      <c r="J50" s="217">
        <f>'[1]Retorno Máquinas'!J50</f>
        <v>0.93888511579865808</v>
      </c>
      <c r="K50" s="217">
        <f>'[1]Retorno Máquinas'!K50</f>
        <v>0</v>
      </c>
      <c r="L50" s="217">
        <f>'[1]Retorno Máquinas'!L50</f>
        <v>0</v>
      </c>
      <c r="M50" s="217">
        <f>'[1]Retorno Máquinas'!M50</f>
        <v>0</v>
      </c>
      <c r="N50" s="217">
        <f>'[1]Retorno Máquinas'!N50</f>
        <v>0</v>
      </c>
      <c r="O50" s="217">
        <f>'[1]Retorno Máquinas'!O50</f>
        <v>0.93928575232478195</v>
      </c>
      <c r="P50" s="217">
        <f>'[1]Retorno Máquinas'!P50</f>
        <v>0.94019882251239884</v>
      </c>
      <c r="R50" s="220"/>
      <c r="S50" s="220"/>
    </row>
    <row r="51" spans="1:23" s="216" customFormat="1" ht="9" customHeight="1">
      <c r="A51" s="214"/>
      <c r="B51" s="165" t="s">
        <v>9</v>
      </c>
      <c r="C51" s="219">
        <f>'[1]Retorno Máquinas'!C51</f>
        <v>0.93473124948906894</v>
      </c>
      <c r="D51" s="219">
        <f>'[1]Retorno Máquinas'!D51</f>
        <v>0.94149800753737534</v>
      </c>
      <c r="E51" s="219">
        <f>'[1]Retorno Máquinas'!E51</f>
        <v>0.93756219603200719</v>
      </c>
      <c r="F51" s="219">
        <f>'[1]Retorno Máquinas'!F51</f>
        <v>0.93829851249353691</v>
      </c>
      <c r="G51" s="219">
        <f>'[1]Retorno Máquinas'!G51</f>
        <v>0.93629032364014131</v>
      </c>
      <c r="H51" s="219">
        <f>'[1]Retorno Máquinas'!H51</f>
        <v>0.9374395294965997</v>
      </c>
      <c r="I51" s="219">
        <f>'[1]Retorno Máquinas'!I51</f>
        <v>0.9387179554041184</v>
      </c>
      <c r="J51" s="219">
        <f>'[1]Retorno Máquinas'!J51</f>
        <v>0.93647164843216568</v>
      </c>
      <c r="K51" s="219">
        <f>'[1]Retorno Máquinas'!K51</f>
        <v>0</v>
      </c>
      <c r="L51" s="219">
        <f>'[1]Retorno Máquinas'!L51</f>
        <v>0</v>
      </c>
      <c r="M51" s="219">
        <f>'[1]Retorno Máquinas'!M51</f>
        <v>0</v>
      </c>
      <c r="N51" s="219">
        <f>'[1]Retorno Máquinas'!N51</f>
        <v>0</v>
      </c>
      <c r="O51" s="219">
        <f>'[1]Retorno Máquinas'!O51</f>
        <v>0.93763784424021235</v>
      </c>
      <c r="P51" s="219">
        <f>'[1]Retorno Máquinas'!P51</f>
        <v>0.93789850888232074</v>
      </c>
      <c r="R51" s="220"/>
      <c r="S51" s="220"/>
    </row>
    <row r="52" spans="1:23" s="216" customFormat="1" ht="9" customHeight="1">
      <c r="A52" s="214"/>
      <c r="B52" s="163" t="s">
        <v>128</v>
      </c>
      <c r="C52" s="217">
        <f>'[1]Retorno Máquinas'!C52</f>
        <v>0.93642588548788108</v>
      </c>
      <c r="D52" s="217">
        <f>'[1]Retorno Máquinas'!D52</f>
        <v>0.93016994777534756</v>
      </c>
      <c r="E52" s="217">
        <f>'[1]Retorno Máquinas'!E52</f>
        <v>0.92922624877334925</v>
      </c>
      <c r="F52" s="217">
        <f>'[1]Retorno Máquinas'!F52</f>
        <v>0.93023075238865194</v>
      </c>
      <c r="G52" s="217">
        <f>'[1]Retorno Máquinas'!G52</f>
        <v>0.9373405520244571</v>
      </c>
      <c r="H52" s="217">
        <f>'[1]Retorno Máquinas'!H52</f>
        <v>0.92495546532216955</v>
      </c>
      <c r="I52" s="217">
        <f>'[1]Retorno Máquinas'!I52</f>
        <v>0.92397784630240953</v>
      </c>
      <c r="J52" s="217">
        <f>'[1]Retorno Máquinas'!J52</f>
        <v>0.93064553651489434</v>
      </c>
      <c r="K52" s="217">
        <f>'[1]Retorno Máquinas'!K52</f>
        <v>0</v>
      </c>
      <c r="L52" s="217">
        <f>'[1]Retorno Máquinas'!L52</f>
        <v>0</v>
      </c>
      <c r="M52" s="217">
        <f>'[1]Retorno Máquinas'!M52</f>
        <v>0</v>
      </c>
      <c r="N52" s="217">
        <f>'[1]Retorno Máquinas'!N52</f>
        <v>0</v>
      </c>
      <c r="O52" s="217">
        <f>'[1]Retorno Máquinas'!O52</f>
        <v>0.93042930669519741</v>
      </c>
      <c r="P52" s="217">
        <f>'[1]Retorno Máquinas'!P52</f>
        <v>0.93114352917933874</v>
      </c>
      <c r="R52" s="220"/>
      <c r="S52" s="220"/>
    </row>
    <row r="53" spans="1:23" s="216" customFormat="1" ht="9" customHeight="1">
      <c r="A53" s="214"/>
      <c r="B53" s="165" t="s">
        <v>90</v>
      </c>
      <c r="C53" s="219">
        <f>'[1]Retorno Máquinas'!C53</f>
        <v>0.91780447219377759</v>
      </c>
      <c r="D53" s="219">
        <f>'[1]Retorno Máquinas'!D53</f>
        <v>0.92400190806171201</v>
      </c>
      <c r="E53" s="219">
        <f>'[1]Retorno Máquinas'!E53</f>
        <v>0.92227508714429862</v>
      </c>
      <c r="F53" s="219">
        <f>'[1]Retorno Máquinas'!F53</f>
        <v>0.92709362096269476</v>
      </c>
      <c r="G53" s="219">
        <f>'[1]Retorno Máquinas'!G53</f>
        <v>0.92767646233129686</v>
      </c>
      <c r="H53" s="219">
        <f>'[1]Retorno Máquinas'!H53</f>
        <v>0.93093578833433943</v>
      </c>
      <c r="I53" s="219">
        <f>'[1]Retorno Máquinas'!I53</f>
        <v>0.93471713019200497</v>
      </c>
      <c r="J53" s="219">
        <f>'[1]Retorno Máquinas'!J53</f>
        <v>0.93590901490230949</v>
      </c>
      <c r="K53" s="219">
        <f>'[1]Retorno Máquinas'!K53</f>
        <v>0</v>
      </c>
      <c r="L53" s="219">
        <f>'[1]Retorno Máquinas'!L53</f>
        <v>0</v>
      </c>
      <c r="M53" s="219">
        <f>'[1]Retorno Máquinas'!M53</f>
        <v>0</v>
      </c>
      <c r="N53" s="219">
        <f>'[1]Retorno Máquinas'!N53</f>
        <v>0</v>
      </c>
      <c r="O53" s="219">
        <f>'[1]Retorno Máquinas'!O53</f>
        <v>0.92784507403427885</v>
      </c>
      <c r="P53" s="219">
        <f>'[1]Retorno Máquinas'!P53</f>
        <v>0.92726829343749051</v>
      </c>
      <c r="R53" s="220"/>
      <c r="S53" s="220"/>
    </row>
    <row r="54" spans="1:23" s="216" customFormat="1" ht="9" customHeight="1">
      <c r="A54" s="214"/>
      <c r="B54" s="163" t="s">
        <v>88</v>
      </c>
      <c r="C54" s="217">
        <f>'[1]Retorno Máquinas'!C54</f>
        <v>0.92958173855418036</v>
      </c>
      <c r="D54" s="217">
        <f>'[1]Retorno Máquinas'!D54</f>
        <v>0.93361261604909218</v>
      </c>
      <c r="E54" s="217">
        <f>'[1]Retorno Máquinas'!E54</f>
        <v>0.93693177458293753</v>
      </c>
      <c r="F54" s="217">
        <f>'[1]Retorno Máquinas'!F54</f>
        <v>0.93273595320732117</v>
      </c>
      <c r="G54" s="217">
        <f>'[1]Retorno Máquinas'!G54</f>
        <v>0.94937997509162508</v>
      </c>
      <c r="H54" s="217">
        <f>'[1]Retorno Máquinas'!H54</f>
        <v>0.93452297672327644</v>
      </c>
      <c r="I54" s="217">
        <f>'[1]Retorno Máquinas'!I54</f>
        <v>0.93251189403745738</v>
      </c>
      <c r="J54" s="217">
        <f>'[1]Retorno Máquinas'!J54</f>
        <v>0.93536161388818218</v>
      </c>
      <c r="K54" s="217">
        <f>'[1]Retorno Máquinas'!K54</f>
        <v>0</v>
      </c>
      <c r="L54" s="217">
        <f>'[1]Retorno Máquinas'!L54</f>
        <v>0</v>
      </c>
      <c r="M54" s="217">
        <f>'[1]Retorno Máquinas'!M54</f>
        <v>0</v>
      </c>
      <c r="N54" s="217">
        <f>'[1]Retorno Máquinas'!N54</f>
        <v>0</v>
      </c>
      <c r="O54" s="217">
        <f>'[1]Retorno Máquinas'!O54</f>
        <v>0.93574356614502308</v>
      </c>
      <c r="P54" s="217">
        <f>'[1]Retorno Máquinas'!P54</f>
        <v>0.93594862773247478</v>
      </c>
      <c r="R54" s="220"/>
      <c r="S54" s="220"/>
    </row>
    <row r="55" spans="1:23" s="216" customFormat="1" ht="9" customHeight="1">
      <c r="A55" s="214"/>
      <c r="B55" s="165" t="s">
        <v>10</v>
      </c>
      <c r="C55" s="219">
        <f>'[1]Retorno Máquinas'!C55</f>
        <v>0.92990717653850252</v>
      </c>
      <c r="D55" s="219">
        <f>'[1]Retorno Máquinas'!D55</f>
        <v>0.93347796577971565</v>
      </c>
      <c r="E55" s="219">
        <f>'[1]Retorno Máquinas'!E55</f>
        <v>0.93026020640044893</v>
      </c>
      <c r="F55" s="219">
        <f>'[1]Retorno Máquinas'!F55</f>
        <v>0.92980022745176216</v>
      </c>
      <c r="G55" s="219">
        <f>'[1]Retorno Máquinas'!G55</f>
        <v>0.93136153711322134</v>
      </c>
      <c r="H55" s="219">
        <f>'[1]Retorno Máquinas'!H55</f>
        <v>0.93313652513134138</v>
      </c>
      <c r="I55" s="219">
        <f>'[1]Retorno Máquinas'!I55</f>
        <v>0.93240348347240454</v>
      </c>
      <c r="J55" s="219">
        <f>'[1]Retorno Máquinas'!J55</f>
        <v>0.93467225070587934</v>
      </c>
      <c r="K55" s="219">
        <f>'[1]Retorno Máquinas'!K55</f>
        <v>0</v>
      </c>
      <c r="L55" s="219">
        <f>'[1]Retorno Máquinas'!L55</f>
        <v>0</v>
      </c>
      <c r="M55" s="219">
        <f>'[1]Retorno Máquinas'!M55</f>
        <v>0</v>
      </c>
      <c r="N55" s="219">
        <f>'[1]Retorno Máquinas'!N55</f>
        <v>0</v>
      </c>
      <c r="O55" s="219">
        <f>'[1]Retorno Máquinas'!O55</f>
        <v>0.93188852905238218</v>
      </c>
      <c r="P55" s="219">
        <f>'[1]Retorno Máquinas'!P55</f>
        <v>0.93165536315798303</v>
      </c>
      <c r="R55" s="220"/>
      <c r="S55" s="220"/>
    </row>
    <row r="56" spans="1:23" s="32" customFormat="1" ht="9" customHeight="1">
      <c r="A56" s="31"/>
      <c r="B56" s="78" t="s">
        <v>0</v>
      </c>
      <c r="C56" s="56">
        <f>'[1]Retorno Máquinas'!C56</f>
        <v>0.93950347055410355</v>
      </c>
      <c r="D56" s="56">
        <f>'[1]Retorno Máquinas'!D56</f>
        <v>0.93838624955256333</v>
      </c>
      <c r="E56" s="56">
        <f>'[1]Retorno Máquinas'!E56</f>
        <v>0.93951497967767372</v>
      </c>
      <c r="F56" s="56">
        <f>'[1]Retorno Máquinas'!F56</f>
        <v>0.94011830443670208</v>
      </c>
      <c r="G56" s="56">
        <f>'[1]Retorno Máquinas'!G56</f>
        <v>0.94010089111735906</v>
      </c>
      <c r="H56" s="56">
        <f>'[1]Retorno Máquinas'!H56</f>
        <v>0.93892667166039279</v>
      </c>
      <c r="I56" s="56">
        <f>'[1]Retorno Máquinas'!I56</f>
        <v>0.93816764027110766</v>
      </c>
      <c r="J56" s="56">
        <f>'[1]Retorno Máquinas'!J56</f>
        <v>0.9374826928437856</v>
      </c>
      <c r="K56" s="56" t="str">
        <f>'[1]Retorno Máquinas'!K56</f>
        <v/>
      </c>
      <c r="L56" s="56" t="str">
        <f>'[1]Retorno Máquinas'!L56</f>
        <v/>
      </c>
      <c r="M56" s="56" t="str">
        <f>'[1]Retorno Máquinas'!M56</f>
        <v/>
      </c>
      <c r="N56" s="56" t="str">
        <f>'[1]Retorno Máquinas'!N56</f>
        <v/>
      </c>
      <c r="O56" s="56">
        <f>'[1]Retorno Máquinas'!O56</f>
        <v>0.93903315324189174</v>
      </c>
      <c r="P56" s="56" t="str">
        <f>'[1]Retorno Máquinas'!P56</f>
        <v/>
      </c>
      <c r="R56" s="55"/>
      <c r="S56" s="55"/>
    </row>
    <row r="57" spans="1:23" s="32" customFormat="1" ht="9" customHeight="1">
      <c r="A57" s="31"/>
      <c r="B57" s="79" t="s">
        <v>14</v>
      </c>
      <c r="C57" s="80">
        <f>'[1]Retorno Máquinas'!C57</f>
        <v>0.95004950055301551</v>
      </c>
      <c r="D57" s="80">
        <f>'[1]Retorno Máquinas'!D57</f>
        <v>0.9588160826737907</v>
      </c>
      <c r="E57" s="80">
        <f>'[1]Retorno Máquinas'!E57</f>
        <v>0.95018838201071942</v>
      </c>
      <c r="F57" s="80">
        <f>'[1]Retorno Máquinas'!F57</f>
        <v>0.95369212825103067</v>
      </c>
      <c r="G57" s="80">
        <f>'[1]Retorno Máquinas'!G57</f>
        <v>0.95575670500273779</v>
      </c>
      <c r="H57" s="80">
        <f>'[1]Retorno Máquinas'!H57</f>
        <v>0.94763130001626861</v>
      </c>
      <c r="I57" s="80">
        <f>'[1]Retorno Máquinas'!I57</f>
        <v>0.95733425143953266</v>
      </c>
      <c r="J57" s="80">
        <f>'[1]Retorno Máquinas'!J57</f>
        <v>0.94865999848479121</v>
      </c>
      <c r="K57" s="80">
        <f>'[1]Retorno Máquinas'!K57</f>
        <v>0</v>
      </c>
      <c r="L57" s="80">
        <f>'[1]Retorno Máquinas'!L57</f>
        <v>0</v>
      </c>
      <c r="M57" s="80">
        <f>'[1]Retorno Máquinas'!M57</f>
        <v>0</v>
      </c>
      <c r="N57" s="80">
        <f>'[1]Retorno Máquinas'!N57</f>
        <v>0</v>
      </c>
      <c r="O57" s="80">
        <f>'[1]Retorno Máquinas'!O57</f>
        <v>0.94907066137898755</v>
      </c>
      <c r="P57" s="80">
        <f>'[1]Retorno Máquinas'!P57</f>
        <v>0.94875436224997334</v>
      </c>
      <c r="R57" s="55"/>
      <c r="S57" s="55"/>
    </row>
    <row r="58" spans="1:23" s="32" customFormat="1" ht="36.75" customHeight="1">
      <c r="A58" s="31"/>
      <c r="B58" s="337" t="s">
        <v>169</v>
      </c>
      <c r="C58" s="337"/>
      <c r="D58" s="337"/>
      <c r="E58" s="337"/>
      <c r="F58" s="337"/>
      <c r="G58" s="337"/>
      <c r="H58" s="337"/>
      <c r="I58" s="337"/>
      <c r="J58" s="337"/>
      <c r="K58" s="337"/>
      <c r="L58" s="337"/>
      <c r="M58" s="337"/>
      <c r="N58" s="337"/>
      <c r="O58" s="337"/>
      <c r="P58" s="337"/>
      <c r="R58" s="55"/>
      <c r="S58" s="55"/>
      <c r="T58" s="55"/>
      <c r="U58" s="55"/>
      <c r="V58" s="55"/>
      <c r="W58" s="55"/>
    </row>
    <row r="59" spans="1:23" s="32" customFormat="1" ht="16.5" customHeight="1">
      <c r="A59" s="31"/>
      <c r="B59" s="14"/>
      <c r="C59" s="14"/>
      <c r="D59" s="14"/>
      <c r="E59" s="14"/>
      <c r="F59" s="14"/>
      <c r="G59" s="14"/>
      <c r="H59" s="14"/>
      <c r="I59" s="14"/>
      <c r="J59" s="14"/>
      <c r="K59" s="14"/>
      <c r="L59" s="14"/>
      <c r="M59" s="14"/>
      <c r="N59" s="14"/>
      <c r="O59" s="14"/>
      <c r="P59" s="14"/>
      <c r="Q59" s="13"/>
    </row>
    <row r="60" spans="1:23" s="13" customFormat="1">
      <c r="A60" s="14"/>
      <c r="B60" s="14"/>
      <c r="C60" s="14"/>
      <c r="D60" s="14"/>
      <c r="E60" s="14"/>
      <c r="F60" s="14"/>
      <c r="G60" s="14"/>
      <c r="H60" s="14"/>
      <c r="I60" s="14"/>
      <c r="J60" s="14"/>
      <c r="K60" s="14"/>
      <c r="L60" s="14"/>
      <c r="M60" s="14"/>
      <c r="N60" s="14"/>
      <c r="O60" s="14"/>
      <c r="P60" s="14"/>
    </row>
    <row r="70" spans="2:6" ht="14.5">
      <c r="B70" s="74"/>
    </row>
    <row r="71" spans="2:6" ht="14.5">
      <c r="B71" s="74"/>
    </row>
    <row r="72" spans="2:6" ht="14.5">
      <c r="B72" s="338"/>
      <c r="C72" s="338"/>
      <c r="D72" s="338"/>
      <c r="E72" s="338"/>
      <c r="F72" s="338"/>
    </row>
    <row r="74" spans="2:6" ht="158.5" customHeight="1"/>
  </sheetData>
  <mergeCells count="6">
    <mergeCell ref="B8:P8"/>
    <mergeCell ref="B72:F72"/>
    <mergeCell ref="B34:P34"/>
    <mergeCell ref="B58:P58"/>
    <mergeCell ref="B9:P9"/>
    <mergeCell ref="B36:P36"/>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9"/>
  <sheetViews>
    <sheetView showGridLines="0" topLeftCell="A10" zoomScaleNormal="100" workbookViewId="0">
      <selection activeCell="C42" sqref="C42:O47"/>
    </sheetView>
  </sheetViews>
  <sheetFormatPr baseColWidth="10" defaultColWidth="11.453125" defaultRowHeight="14"/>
  <cols>
    <col min="1" max="1" width="4.1796875" style="14" customWidth="1"/>
    <col min="2" max="2" width="38.54296875" style="14" bestFit="1" customWidth="1"/>
    <col min="3" max="3" width="12.1796875" style="14" bestFit="1" customWidth="1"/>
    <col min="4" max="4" width="11.81640625" style="14" customWidth="1"/>
    <col min="5" max="5" width="12.26953125" style="14" customWidth="1"/>
    <col min="6" max="6" width="12.7265625" style="14" customWidth="1"/>
    <col min="7" max="7" width="12" style="14" bestFit="1" customWidth="1"/>
    <col min="8" max="8" width="11.81640625" style="14" bestFit="1" customWidth="1"/>
    <col min="9" max="11" width="12.1796875" style="14" bestFit="1" customWidth="1"/>
    <col min="12" max="13" width="12" style="14" bestFit="1" customWidth="1"/>
    <col min="14" max="14" width="14.453125" style="122" customWidth="1"/>
    <col min="15" max="15" width="12.7265625" style="14" bestFit="1" customWidth="1"/>
    <col min="16" max="16" width="10.7265625" style="14" customWidth="1"/>
    <col min="17" max="17" width="3.1796875" style="14" customWidth="1"/>
    <col min="18" max="16384" width="11.453125" style="14"/>
  </cols>
  <sheetData>
    <row r="1" spans="2:18" ht="10.5" customHeight="1"/>
    <row r="2" spans="2:18" ht="10.5" customHeight="1"/>
    <row r="3" spans="2:18" ht="10.5" customHeight="1"/>
    <row r="4" spans="2:18" ht="10.5" customHeight="1"/>
    <row r="5" spans="2:18" ht="10.5" customHeight="1"/>
    <row r="6" spans="2:18" ht="10.5" customHeight="1"/>
    <row r="7" spans="2:18" ht="51.75" customHeight="1"/>
    <row r="8" spans="2:18" s="34" customFormat="1" ht="22.5" customHeight="1">
      <c r="B8" s="303" t="s">
        <v>30</v>
      </c>
      <c r="C8" s="335"/>
      <c r="D8" s="335"/>
      <c r="E8" s="335"/>
      <c r="F8" s="335"/>
      <c r="G8" s="335"/>
      <c r="H8" s="335"/>
      <c r="I8" s="335"/>
      <c r="J8" s="335"/>
      <c r="K8" s="335"/>
      <c r="L8" s="335"/>
      <c r="M8" s="335"/>
      <c r="N8" s="335"/>
      <c r="O8" s="336"/>
    </row>
    <row r="9" spans="2:18" s="34" customFormat="1" ht="10.5">
      <c r="B9" s="62"/>
      <c r="C9" s="29" t="s">
        <v>19</v>
      </c>
      <c r="D9" s="29" t="s">
        <v>20</v>
      </c>
      <c r="E9" s="29" t="s">
        <v>21</v>
      </c>
      <c r="F9" s="29" t="s">
        <v>22</v>
      </c>
      <c r="G9" s="29" t="s">
        <v>23</v>
      </c>
      <c r="H9" s="29" t="s">
        <v>24</v>
      </c>
      <c r="I9" s="29" t="s">
        <v>25</v>
      </c>
      <c r="J9" s="29" t="s">
        <v>26</v>
      </c>
      <c r="K9" s="29" t="s">
        <v>27</v>
      </c>
      <c r="L9" s="29" t="s">
        <v>46</v>
      </c>
      <c r="M9" s="29" t="s">
        <v>47</v>
      </c>
      <c r="N9" s="123" t="s">
        <v>48</v>
      </c>
      <c r="O9" s="63" t="s">
        <v>0</v>
      </c>
    </row>
    <row r="10" spans="2:18" s="221" customFormat="1" ht="12" customHeight="1">
      <c r="B10" s="170" t="s">
        <v>151</v>
      </c>
      <c r="C10" s="222">
        <f>'Ingresos Brutos del Juego'!D38</f>
        <v>26754294998</v>
      </c>
      <c r="D10" s="222">
        <f>'Ingresos Brutos del Juego'!E38</f>
        <v>25463877502</v>
      </c>
      <c r="E10" s="222">
        <f>'Ingresos Brutos del Juego'!F38</f>
        <v>27632286682</v>
      </c>
      <c r="F10" s="222">
        <f>'Ingresos Brutos del Juego'!G38</f>
        <v>27931087982</v>
      </c>
      <c r="G10" s="222">
        <f>'Ingresos Brutos del Juego'!H38</f>
        <v>30053961115</v>
      </c>
      <c r="H10" s="222">
        <f>'Ingresos Brutos del Juego'!I38</f>
        <v>28897273295</v>
      </c>
      <c r="I10" s="222">
        <f>'Ingresos Brutos del Juego'!J38</f>
        <v>29227793109</v>
      </c>
      <c r="J10" s="222">
        <f>'Ingresos Brutos del Juego'!K38</f>
        <v>29832098830</v>
      </c>
      <c r="K10" s="222">
        <f>'Ingresos Brutos del Juego'!L38</f>
        <v>0</v>
      </c>
      <c r="L10" s="222">
        <f>'Ingresos Brutos del Juego'!M38</f>
        <v>0</v>
      </c>
      <c r="M10" s="222">
        <f>'Ingresos Brutos del Juego'!N38</f>
        <v>0</v>
      </c>
      <c r="N10" s="222">
        <f>'Ingresos Brutos del Juego'!O38</f>
        <v>0</v>
      </c>
      <c r="O10" s="222">
        <f>'Ingresos Brutos del Juego'!P38</f>
        <v>225792673513</v>
      </c>
    </row>
    <row r="11" spans="2:18" s="221" customFormat="1" ht="12" customHeight="1">
      <c r="B11" s="226" t="s">
        <v>148</v>
      </c>
      <c r="C11" s="228">
        <f>'Ingresos Brutos del Juego'!D39</f>
        <v>14211545233.68</v>
      </c>
      <c r="D11" s="228">
        <f>'Ingresos Brutos del Juego'!E39</f>
        <v>14955679678.26</v>
      </c>
      <c r="E11" s="228">
        <f>'Ingresos Brutos del Juego'!F39</f>
        <v>12256043959.439999</v>
      </c>
      <c r="F11" s="228">
        <f>'Ingresos Brutos del Juego'!G39</f>
        <v>11226896918.58</v>
      </c>
      <c r="G11" s="228">
        <f>'Ingresos Brutos del Juego'!H39</f>
        <v>11238644324.959999</v>
      </c>
      <c r="H11" s="228">
        <f>'Ingresos Brutos del Juego'!I39</f>
        <v>10050587584.599998</v>
      </c>
      <c r="I11" s="228">
        <f>'Ingresos Brutos del Juego'!J39</f>
        <v>12055116367.329998</v>
      </c>
      <c r="J11" s="228">
        <f>'Ingresos Brutos del Juego'!K39</f>
        <v>11504967408.470001</v>
      </c>
      <c r="K11" s="228">
        <f>'Ingresos Brutos del Juego'!L39</f>
        <v>0</v>
      </c>
      <c r="L11" s="228">
        <f>'Ingresos Brutos del Juego'!M39</f>
        <v>0</v>
      </c>
      <c r="M11" s="228">
        <f>'Ingresos Brutos del Juego'!N39</f>
        <v>0</v>
      </c>
      <c r="N11" s="228">
        <f>'Ingresos Brutos del Juego'!O39</f>
        <v>0</v>
      </c>
      <c r="O11" s="228">
        <f>'Ingresos Brutos del Juego'!P39</f>
        <v>97499481475.320007</v>
      </c>
    </row>
    <row r="12" spans="2:18" s="224" customFormat="1" ht="12" customHeight="1">
      <c r="B12" s="227" t="s">
        <v>178</v>
      </c>
      <c r="C12" s="229">
        <f>+C10+C11</f>
        <v>40965840231.68</v>
      </c>
      <c r="D12" s="229">
        <f t="shared" ref="D12:O12" si="0">+D10+D11</f>
        <v>40419557180.260002</v>
      </c>
      <c r="E12" s="229">
        <f t="shared" si="0"/>
        <v>39888330641.440002</v>
      </c>
      <c r="F12" s="229">
        <f t="shared" si="0"/>
        <v>39157984900.580002</v>
      </c>
      <c r="G12" s="229">
        <f t="shared" si="0"/>
        <v>41292605439.959999</v>
      </c>
      <c r="H12" s="229">
        <f t="shared" si="0"/>
        <v>38947860879.599998</v>
      </c>
      <c r="I12" s="229">
        <f t="shared" si="0"/>
        <v>41282909476.330002</v>
      </c>
      <c r="J12" s="229">
        <f t="shared" si="0"/>
        <v>41337066238.470001</v>
      </c>
      <c r="K12" s="229">
        <f>'Ingresos Brutos del Juego'!L40</f>
        <v>0</v>
      </c>
      <c r="L12" s="229">
        <f>'Ingresos Brutos del Juego'!M40</f>
        <v>0</v>
      </c>
      <c r="M12" s="229">
        <f>'Ingresos Brutos del Juego'!N40</f>
        <v>0</v>
      </c>
      <c r="N12" s="229">
        <f>'Ingresos Brutos del Juego'!O40</f>
        <v>0</v>
      </c>
      <c r="O12" s="229">
        <f t="shared" si="0"/>
        <v>323292154988.32001</v>
      </c>
    </row>
    <row r="13" spans="2:18" s="34" customFormat="1" ht="11.25" customHeight="1">
      <c r="B13" s="93"/>
      <c r="C13" s="118"/>
      <c r="D13" s="118"/>
      <c r="E13" s="118"/>
      <c r="F13" s="118"/>
      <c r="G13" s="118"/>
      <c r="H13" s="118"/>
      <c r="I13" s="118"/>
      <c r="J13" s="118"/>
      <c r="K13" s="118"/>
      <c r="L13" s="118"/>
      <c r="M13" s="118"/>
      <c r="N13" s="124"/>
      <c r="O13" s="118"/>
      <c r="R13" s="35"/>
    </row>
    <row r="14" spans="2:18" s="1" customFormat="1" ht="22.5" customHeight="1">
      <c r="B14" s="325" t="s">
        <v>86</v>
      </c>
      <c r="C14" s="326"/>
      <c r="D14" s="326"/>
      <c r="E14" s="326"/>
      <c r="F14" s="326"/>
      <c r="G14" s="326"/>
      <c r="H14" s="326"/>
      <c r="I14" s="326"/>
      <c r="J14" s="326"/>
      <c r="K14" s="326"/>
      <c r="L14" s="326"/>
      <c r="M14" s="326"/>
      <c r="N14" s="326"/>
      <c r="O14" s="326"/>
      <c r="P14" s="339"/>
    </row>
    <row r="15" spans="2:18" s="1" customFormat="1" ht="10">
      <c r="B15" s="60" t="s">
        <v>51</v>
      </c>
      <c r="C15" s="22" t="s">
        <v>19</v>
      </c>
      <c r="D15" s="22" t="s">
        <v>20</v>
      </c>
      <c r="E15" s="22" t="s">
        <v>21</v>
      </c>
      <c r="F15" s="22" t="s">
        <v>22</v>
      </c>
      <c r="G15" s="22" t="s">
        <v>23</v>
      </c>
      <c r="H15" s="22" t="s">
        <v>24</v>
      </c>
      <c r="I15" s="22" t="s">
        <v>25</v>
      </c>
      <c r="J15" s="22" t="s">
        <v>26</v>
      </c>
      <c r="K15" s="22" t="s">
        <v>27</v>
      </c>
      <c r="L15" s="22" t="s">
        <v>46</v>
      </c>
      <c r="M15" s="22" t="s">
        <v>47</v>
      </c>
      <c r="N15" s="125" t="s">
        <v>48</v>
      </c>
      <c r="O15" s="22" t="s">
        <v>16</v>
      </c>
      <c r="P15" s="61" t="s">
        <v>17</v>
      </c>
    </row>
    <row r="16" spans="2:18" s="1" customFormat="1" ht="12" customHeight="1">
      <c r="B16" s="320" t="s">
        <v>171</v>
      </c>
      <c r="C16" s="321"/>
      <c r="D16" s="321"/>
      <c r="E16" s="321"/>
      <c r="F16" s="321"/>
      <c r="G16" s="321"/>
      <c r="H16" s="321"/>
      <c r="I16" s="321"/>
      <c r="J16" s="321"/>
      <c r="K16" s="321"/>
      <c r="L16" s="321"/>
      <c r="M16" s="321"/>
      <c r="N16" s="321"/>
      <c r="O16" s="321"/>
      <c r="P16" s="322"/>
    </row>
    <row r="17" spans="2:16" s="221" customFormat="1" ht="12" customHeight="1">
      <c r="B17" s="170" t="s">
        <v>52</v>
      </c>
      <c r="C17" s="222">
        <f>'[1]Resumen Industria'!C31</f>
        <v>1343118050</v>
      </c>
      <c r="D17" s="222">
        <f>'[1]Resumen Industria'!D31</f>
        <v>986052050</v>
      </c>
      <c r="E17" s="222">
        <f>'[1]Resumen Industria'!E31</f>
        <v>1253585100</v>
      </c>
      <c r="F17" s="222">
        <f>'[1]Resumen Industria'!F31</f>
        <v>1362340850</v>
      </c>
      <c r="G17" s="222">
        <f>'[1]Resumen Industria'!G31</f>
        <v>1228727450</v>
      </c>
      <c r="H17" s="222">
        <f>'[1]Resumen Industria'!H31</f>
        <v>1539705550</v>
      </c>
      <c r="I17" s="222">
        <f>'[1]Resumen Industria'!I31</f>
        <v>1365608450</v>
      </c>
      <c r="J17" s="222">
        <f>'[1]Resumen Industria'!J31</f>
        <v>1499015650</v>
      </c>
      <c r="K17" s="222">
        <f>'[1]Resumen Industria'!K31</f>
        <v>0</v>
      </c>
      <c r="L17" s="222">
        <f>'[1]Resumen Industria'!L31</f>
        <v>0</v>
      </c>
      <c r="M17" s="222">
        <f>'[1]Resumen Industria'!M31</f>
        <v>0</v>
      </c>
      <c r="N17" s="222">
        <f>'[1]Resumen Industria'!N31</f>
        <v>0</v>
      </c>
      <c r="O17" s="222">
        <f>'[1]Resumen Industria'!O31</f>
        <v>10578153150</v>
      </c>
      <c r="P17" s="222">
        <f>'[1]Resumen Industria'!P31</f>
        <v>15495142.320591632</v>
      </c>
    </row>
    <row r="18" spans="2:16" s="221" customFormat="1" ht="12" customHeight="1">
      <c r="B18" s="230" t="s">
        <v>53</v>
      </c>
      <c r="C18" s="228">
        <f>'[1]Resumen Industria'!C32</f>
        <v>3114137938</v>
      </c>
      <c r="D18" s="228">
        <f>'[1]Resumen Industria'!D32</f>
        <v>3672328100</v>
      </c>
      <c r="E18" s="228">
        <f>'[1]Resumen Industria'!E32</f>
        <v>2444896892</v>
      </c>
      <c r="F18" s="228">
        <f>'[1]Resumen Industria'!F32</f>
        <v>3363847253</v>
      </c>
      <c r="G18" s="228">
        <f>'[1]Resumen Industria'!G32</f>
        <v>4297987355</v>
      </c>
      <c r="H18" s="228">
        <f>'[1]Resumen Industria'!H32</f>
        <v>4404567468</v>
      </c>
      <c r="I18" s="228">
        <f>'[1]Resumen Industria'!I32</f>
        <v>3607669534</v>
      </c>
      <c r="J18" s="228">
        <f>'[1]Resumen Industria'!J32</f>
        <v>3168661642</v>
      </c>
      <c r="K18" s="228">
        <f>'[1]Resumen Industria'!K32</f>
        <v>0</v>
      </c>
      <c r="L18" s="228">
        <f>'[1]Resumen Industria'!L32</f>
        <v>0</v>
      </c>
      <c r="M18" s="228">
        <f>'[1]Resumen Industria'!M32</f>
        <v>0</v>
      </c>
      <c r="N18" s="228">
        <f>'[1]Resumen Industria'!N32</f>
        <v>0</v>
      </c>
      <c r="O18" s="231">
        <f>'[1]Resumen Industria'!O32</f>
        <v>28074096182</v>
      </c>
      <c r="P18" s="232">
        <f>'[1]Resumen Industria'!P32</f>
        <v>41167486.780714534</v>
      </c>
    </row>
    <row r="19" spans="2:16" s="221" customFormat="1" ht="12" customHeight="1">
      <c r="B19" s="170" t="s">
        <v>54</v>
      </c>
      <c r="C19" s="222">
        <f>'[1]Resumen Industria'!C33</f>
        <v>63054850</v>
      </c>
      <c r="D19" s="222">
        <f>'[1]Resumen Industria'!D33</f>
        <v>76302000</v>
      </c>
      <c r="E19" s="222">
        <f>'[1]Resumen Industria'!E33</f>
        <v>93788600</v>
      </c>
      <c r="F19" s="222">
        <f>'[1]Resumen Industria'!F33</f>
        <v>74808850</v>
      </c>
      <c r="G19" s="222">
        <f>'[1]Resumen Industria'!G33</f>
        <v>68321650</v>
      </c>
      <c r="H19" s="222">
        <f>'[1]Resumen Industria'!H33</f>
        <v>34815000</v>
      </c>
      <c r="I19" s="222">
        <f>'[1]Resumen Industria'!I33</f>
        <v>87985900</v>
      </c>
      <c r="J19" s="222">
        <f>'[1]Resumen Industria'!J33</f>
        <v>74379250</v>
      </c>
      <c r="K19" s="222">
        <f>'[1]Resumen Industria'!K33</f>
        <v>0</v>
      </c>
      <c r="L19" s="222">
        <f>'[1]Resumen Industria'!L33</f>
        <v>0</v>
      </c>
      <c r="M19" s="222">
        <f>'[1]Resumen Industria'!M33</f>
        <v>0</v>
      </c>
      <c r="N19" s="222">
        <f>'[1]Resumen Industria'!N33</f>
        <v>0</v>
      </c>
      <c r="O19" s="233">
        <f>'[1]Resumen Industria'!O33</f>
        <v>573456100</v>
      </c>
      <c r="P19" s="223">
        <f>'[1]Resumen Industria'!P33</f>
        <v>843426.72225721204</v>
      </c>
    </row>
    <row r="20" spans="2:16" s="221" customFormat="1" ht="12" customHeight="1">
      <c r="B20" s="209" t="s">
        <v>55</v>
      </c>
      <c r="C20" s="228">
        <f>'[1]Resumen Industria'!C34</f>
        <v>22208982655</v>
      </c>
      <c r="D20" s="228">
        <f>'[1]Resumen Industria'!D34</f>
        <v>20703556967</v>
      </c>
      <c r="E20" s="228">
        <f>'[1]Resumen Industria'!E34</f>
        <v>23808829875</v>
      </c>
      <c r="F20" s="228">
        <f>'[1]Resumen Industria'!F34</f>
        <v>23102986989</v>
      </c>
      <c r="G20" s="228">
        <f>'[1]Resumen Industria'!G34</f>
        <v>24422841905</v>
      </c>
      <c r="H20" s="228">
        <f>'[1]Resumen Industria'!H34</f>
        <v>22885319622</v>
      </c>
      <c r="I20" s="228">
        <f>'[1]Resumen Industria'!I34</f>
        <v>24131691130</v>
      </c>
      <c r="J20" s="228">
        <f>'[1]Resumen Industria'!J34</f>
        <v>25050808488</v>
      </c>
      <c r="K20" s="228">
        <f>'[1]Resumen Industria'!K34</f>
        <v>0</v>
      </c>
      <c r="L20" s="228">
        <f>'[1]Resumen Industria'!L34</f>
        <v>0</v>
      </c>
      <c r="M20" s="228">
        <f>'[1]Resumen Industria'!M34</f>
        <v>0</v>
      </c>
      <c r="N20" s="228">
        <f>'[1]Resumen Industria'!N34</f>
        <v>0</v>
      </c>
      <c r="O20" s="231">
        <f>'[1]Resumen Industria'!O34</f>
        <v>186315017631</v>
      </c>
      <c r="P20" s="232">
        <f>'[1]Resumen Industria'!P34</f>
        <v>273242450.98634249</v>
      </c>
    </row>
    <row r="21" spans="2:16" s="221" customFormat="1" ht="12" customHeight="1">
      <c r="B21" s="170" t="s">
        <v>56</v>
      </c>
      <c r="C21" s="222">
        <f>'[1]Resumen Industria'!C35</f>
        <v>25001505</v>
      </c>
      <c r="D21" s="222">
        <f>'[1]Resumen Industria'!D35</f>
        <v>25638385</v>
      </c>
      <c r="E21" s="222">
        <f>'[1]Resumen Industria'!E35</f>
        <v>31186215</v>
      </c>
      <c r="F21" s="222">
        <f>'[1]Resumen Industria'!F35</f>
        <v>27104040</v>
      </c>
      <c r="G21" s="222">
        <f>'[1]Resumen Industria'!G35</f>
        <v>36082755</v>
      </c>
      <c r="H21" s="222">
        <f>'[1]Resumen Industria'!H35</f>
        <v>32865655</v>
      </c>
      <c r="I21" s="222">
        <f>'[1]Resumen Industria'!I35</f>
        <v>34838095</v>
      </c>
      <c r="J21" s="222">
        <f>'[1]Resumen Industria'!J35</f>
        <v>39233800</v>
      </c>
      <c r="K21" s="222">
        <f>'[1]Resumen Industria'!K35</f>
        <v>0</v>
      </c>
      <c r="L21" s="222">
        <f>'[1]Resumen Industria'!L35</f>
        <v>0</v>
      </c>
      <c r="M21" s="222">
        <f>'[1]Resumen Industria'!M35</f>
        <v>0</v>
      </c>
      <c r="N21" s="222">
        <f>'[1]Resumen Industria'!N35</f>
        <v>0</v>
      </c>
      <c r="O21" s="233">
        <f>'[1]Resumen Industria'!O35</f>
        <v>251950450</v>
      </c>
      <c r="P21" s="223">
        <f>'[1]Resumen Industria'!P35</f>
        <v>368671.98338037857</v>
      </c>
    </row>
    <row r="22" spans="2:16" s="224" customFormat="1" ht="12" customHeight="1">
      <c r="B22" s="234" t="s">
        <v>0</v>
      </c>
      <c r="C22" s="235">
        <f>'[1]Resumen Industria'!C36</f>
        <v>26754294998</v>
      </c>
      <c r="D22" s="235">
        <f>'[1]Resumen Industria'!D36</f>
        <v>25463877502</v>
      </c>
      <c r="E22" s="235">
        <f>'[1]Resumen Industria'!E36</f>
        <v>27632286682</v>
      </c>
      <c r="F22" s="235">
        <f>'[1]Resumen Industria'!F36</f>
        <v>27931087982</v>
      </c>
      <c r="G22" s="235">
        <f>'[1]Resumen Industria'!G36</f>
        <v>30053961115</v>
      </c>
      <c r="H22" s="235">
        <f>'[1]Resumen Industria'!H36</f>
        <v>28897273295</v>
      </c>
      <c r="I22" s="235">
        <f>'[1]Resumen Industria'!I36</f>
        <v>29227793109</v>
      </c>
      <c r="J22" s="235">
        <f>'[1]Resumen Industria'!J36</f>
        <v>29832098830</v>
      </c>
      <c r="K22" s="235">
        <f>'[1]Resumen Industria'!K36</f>
        <v>0</v>
      </c>
      <c r="L22" s="235">
        <f>'[1]Resumen Industria'!L36</f>
        <v>0</v>
      </c>
      <c r="M22" s="235">
        <f>'[1]Resumen Industria'!M36</f>
        <v>0</v>
      </c>
      <c r="N22" s="235">
        <f>'[1]Resumen Industria'!N36</f>
        <v>0</v>
      </c>
      <c r="O22" s="236">
        <f>'[1]Resumen Industria'!O36</f>
        <v>225792673513</v>
      </c>
      <c r="P22" s="237">
        <f>'[1]Resumen Industria'!P36</f>
        <v>331117178.79328626</v>
      </c>
    </row>
    <row r="23" spans="2:16" s="1" customFormat="1" ht="12" customHeight="1">
      <c r="B23" s="320" t="s">
        <v>147</v>
      </c>
      <c r="C23" s="321"/>
      <c r="D23" s="321"/>
      <c r="E23" s="321"/>
      <c r="F23" s="321"/>
      <c r="G23" s="321"/>
      <c r="H23" s="321"/>
      <c r="I23" s="321"/>
      <c r="J23" s="321"/>
      <c r="K23" s="321"/>
      <c r="L23" s="321"/>
      <c r="M23" s="321"/>
      <c r="N23" s="321"/>
      <c r="O23" s="321"/>
      <c r="P23" s="322"/>
    </row>
    <row r="24" spans="2:16" s="221" customFormat="1" ht="12" customHeight="1">
      <c r="B24" s="238" t="s">
        <v>52</v>
      </c>
      <c r="C24" s="239">
        <f>'[2]Resumen Industria'!C16</f>
        <v>593309010</v>
      </c>
      <c r="D24" s="239">
        <f>'[2]Resumen Industria'!D16</f>
        <v>654903342.29999995</v>
      </c>
      <c r="E24" s="239">
        <f>'[2]Resumen Industria'!E16</f>
        <v>453121889.60000002</v>
      </c>
      <c r="F24" s="239">
        <f>'[2]Resumen Industria'!F16</f>
        <v>400672599.80000001</v>
      </c>
      <c r="G24" s="239">
        <f>'[2]Resumen Industria'!G16</f>
        <v>423534141.60000002</v>
      </c>
      <c r="H24" s="239">
        <f>'[2]Resumen Industria'!H16</f>
        <v>364156010.80000001</v>
      </c>
      <c r="I24" s="239">
        <f>'[2]Resumen Industria'!I16</f>
        <v>422327019.80000001</v>
      </c>
      <c r="J24" s="239">
        <f>'[2]Resumen Industria'!J16</f>
        <v>350211530.80000001</v>
      </c>
      <c r="K24" s="239">
        <f>'[2]Resumen Industria'!K16</f>
        <v>0</v>
      </c>
      <c r="L24" s="239">
        <f>'[2]Resumen Industria'!L16</f>
        <v>0</v>
      </c>
      <c r="M24" s="239">
        <f>'[2]Resumen Industria'!M16</f>
        <v>0</v>
      </c>
      <c r="N24" s="239">
        <f>'[2]Resumen Industria'!N16</f>
        <v>0</v>
      </c>
      <c r="O24" s="239">
        <f>'[2]Resumen Industria'!O16</f>
        <v>3662235544.7000008</v>
      </c>
      <c r="P24" s="239">
        <f>'[2]Resumen Industria'!P16</f>
        <v>5397424.3836998614</v>
      </c>
    </row>
    <row r="25" spans="2:16" s="221" customFormat="1" ht="12" customHeight="1">
      <c r="B25" s="242" t="s">
        <v>53</v>
      </c>
      <c r="C25" s="243">
        <f>'[2]Resumen Industria'!C17</f>
        <v>2131581049.8999999</v>
      </c>
      <c r="D25" s="243">
        <f>'[2]Resumen Industria'!D17</f>
        <v>2069257861.3</v>
      </c>
      <c r="E25" s="243">
        <f>'[2]Resumen Industria'!E17</f>
        <v>1323714565.3</v>
      </c>
      <c r="F25" s="243">
        <f>'[2]Resumen Industria'!F17</f>
        <v>1213752323.7</v>
      </c>
      <c r="G25" s="243">
        <f>'[2]Resumen Industria'!G17</f>
        <v>987807988.89999998</v>
      </c>
      <c r="H25" s="243">
        <f>'[2]Resumen Industria'!H17</f>
        <v>972833020.10000002</v>
      </c>
      <c r="I25" s="243">
        <f>'[2]Resumen Industria'!I17</f>
        <v>1242931980.25</v>
      </c>
      <c r="J25" s="243">
        <f>'[2]Resumen Industria'!J17</f>
        <v>1459867585.4499998</v>
      </c>
      <c r="K25" s="243">
        <f>'[2]Resumen Industria'!K17</f>
        <v>0</v>
      </c>
      <c r="L25" s="243">
        <f>'[2]Resumen Industria'!L17</f>
        <v>0</v>
      </c>
      <c r="M25" s="243">
        <f>'[2]Resumen Industria'!M17</f>
        <v>0</v>
      </c>
      <c r="N25" s="243">
        <f>'[2]Resumen Industria'!N17</f>
        <v>0</v>
      </c>
      <c r="O25" s="244">
        <f>'[2]Resumen Industria'!O17</f>
        <v>11401746374.899998</v>
      </c>
      <c r="P25" s="245">
        <f>'[2]Resumen Industria'!P17</f>
        <v>16792042.186482683</v>
      </c>
    </row>
    <row r="26" spans="2:16" s="221" customFormat="1" ht="12" customHeight="1">
      <c r="B26" s="238" t="s">
        <v>54</v>
      </c>
      <c r="C26" s="239">
        <f>'[2]Resumen Industria'!C18</f>
        <v>57822300</v>
      </c>
      <c r="D26" s="239">
        <f>'[2]Resumen Industria'!D18</f>
        <v>69136571.799999997</v>
      </c>
      <c r="E26" s="239">
        <f>'[2]Resumen Industria'!E18</f>
        <v>44378262</v>
      </c>
      <c r="F26" s="239">
        <f>'[2]Resumen Industria'!F18</f>
        <v>42694301</v>
      </c>
      <c r="G26" s="239">
        <f>'[2]Resumen Industria'!G18</f>
        <v>52859710.199999996</v>
      </c>
      <c r="H26" s="239">
        <f>'[2]Resumen Industria'!H18</f>
        <v>36204051.399999999</v>
      </c>
      <c r="I26" s="239">
        <f>'[2]Resumen Industria'!I18</f>
        <v>56188901</v>
      </c>
      <c r="J26" s="239">
        <f>'[2]Resumen Industria'!J18</f>
        <v>44899661.399999999</v>
      </c>
      <c r="K26" s="239">
        <f>'[2]Resumen Industria'!K18</f>
        <v>0</v>
      </c>
      <c r="L26" s="239">
        <f>'[2]Resumen Industria'!L18</f>
        <v>0</v>
      </c>
      <c r="M26" s="239">
        <f>'[2]Resumen Industria'!M18</f>
        <v>0</v>
      </c>
      <c r="N26" s="239">
        <f>'[2]Resumen Industria'!N18</f>
        <v>0</v>
      </c>
      <c r="O26" s="240">
        <f>'[2]Resumen Industria'!O18</f>
        <v>404183758.79999995</v>
      </c>
      <c r="P26" s="241">
        <f>'[2]Resumen Industria'!P18</f>
        <v>594668.26736091683</v>
      </c>
    </row>
    <row r="27" spans="2:16" s="221" customFormat="1" ht="12" customHeight="1">
      <c r="B27" s="246" t="s">
        <v>55</v>
      </c>
      <c r="C27" s="243">
        <f>'[2]Resumen Industria'!C19</f>
        <v>11401349760.780001</v>
      </c>
      <c r="D27" s="243">
        <f>'[2]Resumen Industria'!D19</f>
        <v>12122438792.26</v>
      </c>
      <c r="E27" s="243">
        <f>'[2]Resumen Industria'!E19</f>
        <v>10410605105.74</v>
      </c>
      <c r="F27" s="243">
        <f>'[2]Resumen Industria'!F19</f>
        <v>9546948653.8800011</v>
      </c>
      <c r="G27" s="243">
        <f>'[2]Resumen Industria'!G19</f>
        <v>9754347321.0600014</v>
      </c>
      <c r="H27" s="243">
        <f>'[2]Resumen Industria'!H19</f>
        <v>8661706881.7999992</v>
      </c>
      <c r="I27" s="243">
        <f>'[2]Resumen Industria'!I19</f>
        <v>10311835657.879999</v>
      </c>
      <c r="J27" s="243">
        <f>'[2]Resumen Industria'!J19</f>
        <v>9631410748.5200005</v>
      </c>
      <c r="K27" s="243">
        <f>'[2]Resumen Industria'!K19</f>
        <v>0</v>
      </c>
      <c r="L27" s="243">
        <f>'[2]Resumen Industria'!L19</f>
        <v>0</v>
      </c>
      <c r="M27" s="243">
        <f>'[2]Resumen Industria'!M19</f>
        <v>0</v>
      </c>
      <c r="N27" s="243">
        <f>'[2]Resumen Industria'!N19</f>
        <v>0</v>
      </c>
      <c r="O27" s="244">
        <f>'[2]Resumen Industria'!O19</f>
        <v>81840642921.920013</v>
      </c>
      <c r="P27" s="245">
        <f>'[2]Resumen Industria'!P19</f>
        <v>120338212.74411148</v>
      </c>
    </row>
    <row r="28" spans="2:16" s="221" customFormat="1" ht="12" customHeight="1">
      <c r="B28" s="238" t="s">
        <v>56</v>
      </c>
      <c r="C28" s="239">
        <f>'[2]Resumen Industria'!C20</f>
        <v>27483113</v>
      </c>
      <c r="D28" s="239">
        <f>'[2]Resumen Industria'!D20</f>
        <v>39943110.600000001</v>
      </c>
      <c r="E28" s="239">
        <f>'[2]Resumen Industria'!E20</f>
        <v>24224136.800000001</v>
      </c>
      <c r="F28" s="239">
        <f>'[2]Resumen Industria'!F20</f>
        <v>22829040.199999999</v>
      </c>
      <c r="G28" s="239">
        <f>'[2]Resumen Industria'!G20</f>
        <v>20095163.199999999</v>
      </c>
      <c r="H28" s="239">
        <f>'[2]Resumen Industria'!H20</f>
        <v>15687620.5</v>
      </c>
      <c r="I28" s="239">
        <f>'[2]Resumen Industria'!I20</f>
        <v>21832808.399999999</v>
      </c>
      <c r="J28" s="239">
        <f>'[2]Resumen Industria'!J20</f>
        <v>18577882.300000001</v>
      </c>
      <c r="K28" s="239">
        <f>'[2]Resumen Industria'!K20</f>
        <v>0</v>
      </c>
      <c r="L28" s="239">
        <f>'[2]Resumen Industria'!L20</f>
        <v>0</v>
      </c>
      <c r="M28" s="239">
        <f>'[2]Resumen Industria'!M20</f>
        <v>0</v>
      </c>
      <c r="N28" s="239">
        <f>'[2]Resumen Industria'!N20</f>
        <v>0</v>
      </c>
      <c r="O28" s="240">
        <f>'[2]Resumen Industria'!O20</f>
        <v>190672875</v>
      </c>
      <c r="P28" s="241">
        <f>'[2]Resumen Industria'!P20</f>
        <v>281489.53912010358</v>
      </c>
    </row>
    <row r="29" spans="2:16" s="224" customFormat="1" ht="12" customHeight="1">
      <c r="B29" s="247" t="s">
        <v>150</v>
      </c>
      <c r="C29" s="225">
        <f>'[2]Resumen Industria'!C21</f>
        <v>14211545233.68</v>
      </c>
      <c r="D29" s="225">
        <f>'[2]Resumen Industria'!D21</f>
        <v>14955679678.26</v>
      </c>
      <c r="E29" s="225">
        <f>'[2]Resumen Industria'!E21</f>
        <v>12256043959.439999</v>
      </c>
      <c r="F29" s="225">
        <f>'[2]Resumen Industria'!F21</f>
        <v>11226896918.580002</v>
      </c>
      <c r="G29" s="225">
        <f>'[2]Resumen Industria'!G21</f>
        <v>11238644324.960003</v>
      </c>
      <c r="H29" s="225">
        <f>'[2]Resumen Industria'!H21</f>
        <v>10050587584.599998</v>
      </c>
      <c r="I29" s="225">
        <f>'[2]Resumen Industria'!I21</f>
        <v>12055116367.329998</v>
      </c>
      <c r="J29" s="225">
        <f>'[2]Resumen Industria'!J21</f>
        <v>11504967408.469999</v>
      </c>
      <c r="K29" s="225">
        <f>'[2]Resumen Industria'!K21</f>
        <v>0</v>
      </c>
      <c r="L29" s="225">
        <f>'[2]Resumen Industria'!L21</f>
        <v>0</v>
      </c>
      <c r="M29" s="225">
        <f>'[2]Resumen Industria'!M21</f>
        <v>0</v>
      </c>
      <c r="N29" s="225">
        <f>'[2]Resumen Industria'!N21</f>
        <v>0</v>
      </c>
      <c r="O29" s="248">
        <f>'[2]Resumen Industria'!O21</f>
        <v>97499481475.320007</v>
      </c>
      <c r="P29" s="249">
        <f>'[2]Resumen Industria'!P21</f>
        <v>143403837.12077504</v>
      </c>
    </row>
    <row r="30" spans="2:16" s="1" customFormat="1" ht="12" customHeight="1">
      <c r="B30" s="119"/>
      <c r="C30" s="120"/>
      <c r="D30" s="120"/>
      <c r="E30" s="120"/>
      <c r="F30" s="120"/>
      <c r="G30" s="120"/>
      <c r="H30" s="120"/>
      <c r="I30" s="120"/>
      <c r="J30" s="120"/>
      <c r="K30" s="120"/>
      <c r="L30" s="120"/>
      <c r="M30" s="120"/>
      <c r="N30" s="120"/>
      <c r="O30" s="120"/>
      <c r="P30" s="120"/>
    </row>
    <row r="31" spans="2:16" s="1" customFormat="1" ht="22.5" customHeight="1">
      <c r="N31" s="126"/>
    </row>
    <row r="32" spans="2:16" s="1" customFormat="1" ht="22.5" customHeight="1">
      <c r="B32" s="325" t="s">
        <v>57</v>
      </c>
      <c r="C32" s="326"/>
      <c r="D32" s="326"/>
      <c r="E32" s="326"/>
      <c r="F32" s="326"/>
      <c r="G32" s="326"/>
      <c r="H32" s="326"/>
      <c r="I32" s="326"/>
      <c r="J32" s="326"/>
      <c r="K32" s="326"/>
      <c r="L32" s="326"/>
      <c r="M32" s="326"/>
      <c r="N32" s="326"/>
      <c r="O32" s="339"/>
    </row>
    <row r="33" spans="2:17" s="1" customFormat="1" ht="10">
      <c r="B33" s="60" t="s">
        <v>51</v>
      </c>
      <c r="C33" s="22" t="s">
        <v>19</v>
      </c>
      <c r="D33" s="22" t="s">
        <v>20</v>
      </c>
      <c r="E33" s="22" t="s">
        <v>21</v>
      </c>
      <c r="F33" s="22" t="s">
        <v>22</v>
      </c>
      <c r="G33" s="22" t="s">
        <v>23</v>
      </c>
      <c r="H33" s="22" t="s">
        <v>24</v>
      </c>
      <c r="I33" s="22" t="s">
        <v>25</v>
      </c>
      <c r="J33" s="22" t="s">
        <v>26</v>
      </c>
      <c r="K33" s="22" t="s">
        <v>27</v>
      </c>
      <c r="L33" s="22" t="s">
        <v>46</v>
      </c>
      <c r="M33" s="22" t="s">
        <v>47</v>
      </c>
      <c r="N33" s="125" t="s">
        <v>48</v>
      </c>
      <c r="O33" s="61" t="s">
        <v>0</v>
      </c>
    </row>
    <row r="34" spans="2:17" s="1" customFormat="1" ht="12" customHeight="1">
      <c r="B34" s="320" t="s">
        <v>171</v>
      </c>
      <c r="C34" s="321"/>
      <c r="D34" s="321"/>
      <c r="E34" s="321"/>
      <c r="F34" s="321"/>
      <c r="G34" s="321"/>
      <c r="H34" s="321"/>
      <c r="I34" s="321"/>
      <c r="J34" s="321"/>
      <c r="K34" s="321"/>
      <c r="L34" s="321"/>
      <c r="M34" s="321"/>
      <c r="N34" s="321"/>
      <c r="O34" s="322"/>
      <c r="Q34" s="86"/>
    </row>
    <row r="35" spans="2:17" s="221" customFormat="1" ht="12" customHeight="1">
      <c r="B35" s="170" t="s">
        <v>52</v>
      </c>
      <c r="C35" s="250">
        <f>'[1]Resumen Industria'!C42</f>
        <v>5.0201960100253205E-2</v>
      </c>
      <c r="D35" s="250">
        <f>'[1]Resumen Industria'!D42</f>
        <v>3.872356242377277E-2</v>
      </c>
      <c r="E35" s="250">
        <f>'[1]Resumen Industria'!E42</f>
        <v>4.5366679726024997E-2</v>
      </c>
      <c r="F35" s="250">
        <f>'[1]Resumen Industria'!F42</f>
        <v>4.8775072810552572E-2</v>
      </c>
      <c r="G35" s="250">
        <f>'[1]Resumen Industria'!G42</f>
        <v>4.0884043381114892E-2</v>
      </c>
      <c r="H35" s="250">
        <f>'[1]Resumen Industria'!H42</f>
        <v>5.328203579215933E-2</v>
      </c>
      <c r="I35" s="250">
        <f>'[1]Resumen Industria'!I42</f>
        <v>4.6722940897631217E-2</v>
      </c>
      <c r="J35" s="250">
        <f>'[1]Resumen Industria'!J42</f>
        <v>5.0248413916239361E-2</v>
      </c>
      <c r="K35" s="250" t="str">
        <f>'[1]Resumen Industria'!K42</f>
        <v/>
      </c>
      <c r="L35" s="250" t="str">
        <f>'[1]Resumen Industria'!L42</f>
        <v/>
      </c>
      <c r="M35" s="250" t="str">
        <f>'[1]Resumen Industria'!M42</f>
        <v/>
      </c>
      <c r="N35" s="250" t="str">
        <f>'[1]Resumen Industria'!N42</f>
        <v/>
      </c>
      <c r="O35" s="250">
        <f>'[1]Resumen Industria'!O42</f>
        <v>4.6848965404499558E-2</v>
      </c>
      <c r="Q35" s="251"/>
    </row>
    <row r="36" spans="2:17" s="221" customFormat="1" ht="12" customHeight="1">
      <c r="B36" s="230" t="s">
        <v>53</v>
      </c>
      <c r="C36" s="252">
        <f>'[1]Resumen Industria'!C43</f>
        <v>0.11639768262377294</v>
      </c>
      <c r="D36" s="252">
        <f>'[1]Resumen Industria'!D43</f>
        <v>0.14421716015997821</v>
      </c>
      <c r="E36" s="252">
        <f>'[1]Resumen Industria'!E43</f>
        <v>8.8479716504701544E-2</v>
      </c>
      <c r="F36" s="252">
        <f>'[1]Resumen Industria'!F43</f>
        <v>0.12043380677357819</v>
      </c>
      <c r="G36" s="252">
        <f>'[1]Resumen Industria'!G43</f>
        <v>0.14300901430443605</v>
      </c>
      <c r="H36" s="252">
        <f>'[1]Resumen Industria'!H43</f>
        <v>0.15242155974495034</v>
      </c>
      <c r="I36" s="252">
        <f>'[1]Resumen Industria'!I43</f>
        <v>0.12343284080826152</v>
      </c>
      <c r="J36" s="252">
        <f>'[1]Resumen Industria'!J43</f>
        <v>0.10621651731769889</v>
      </c>
      <c r="K36" s="252" t="str">
        <f>'[1]Resumen Industria'!K43</f>
        <v/>
      </c>
      <c r="L36" s="252" t="str">
        <f>'[1]Resumen Industria'!L43</f>
        <v/>
      </c>
      <c r="M36" s="252" t="str">
        <f>'[1]Resumen Industria'!M43</f>
        <v/>
      </c>
      <c r="N36" s="252" t="str">
        <f>'[1]Resumen Industria'!N43</f>
        <v/>
      </c>
      <c r="O36" s="253">
        <f>'[1]Resumen Industria'!O43</f>
        <v>0.12433572686486498</v>
      </c>
    </row>
    <row r="37" spans="2:17" s="221" customFormat="1" ht="12" customHeight="1">
      <c r="B37" s="170" t="s">
        <v>54</v>
      </c>
      <c r="C37" s="217">
        <f>'[1]Resumen Industria'!C44</f>
        <v>2.356812242846004E-3</v>
      </c>
      <c r="D37" s="217">
        <f>'[1]Resumen Industria'!D44</f>
        <v>2.9964800134624839E-3</v>
      </c>
      <c r="E37" s="250">
        <f>'[1]Resumen Industria'!E44</f>
        <v>3.3941671595747814E-3</v>
      </c>
      <c r="F37" s="250">
        <f>'[1]Resumen Industria'!F44</f>
        <v>2.6783364131110843E-3</v>
      </c>
      <c r="G37" s="250">
        <f>'[1]Resumen Industria'!G44</f>
        <v>2.2732993410941931E-3</v>
      </c>
      <c r="H37" s="250">
        <f>'[1]Resumen Industria'!H44</f>
        <v>1.204784951320093E-3</v>
      </c>
      <c r="I37" s="250">
        <f>'[1]Resumen Industria'!I44</f>
        <v>3.0103504452721353E-3</v>
      </c>
      <c r="J37" s="250">
        <f>'[1]Resumen Industria'!J44</f>
        <v>2.493262389074755E-3</v>
      </c>
      <c r="K37" s="250" t="str">
        <f>'[1]Resumen Industria'!K44</f>
        <v/>
      </c>
      <c r="L37" s="250" t="str">
        <f>'[1]Resumen Industria'!L44</f>
        <v/>
      </c>
      <c r="M37" s="250" t="str">
        <f>'[1]Resumen Industria'!M44</f>
        <v/>
      </c>
      <c r="N37" s="250" t="str">
        <f>'[1]Resumen Industria'!N44</f>
        <v/>
      </c>
      <c r="O37" s="293">
        <f>'[1]Resumen Industria'!O44</f>
        <v>2.5397462684588982E-3</v>
      </c>
    </row>
    <row r="38" spans="2:17" s="221" customFormat="1" ht="9">
      <c r="B38" s="209" t="s">
        <v>55</v>
      </c>
      <c r="C38" s="252">
        <f>'[1]Resumen Industria'!C45</f>
        <v>0.8301090593738395</v>
      </c>
      <c r="D38" s="252">
        <f>'[1]Resumen Industria'!D45</f>
        <v>0.81305594426355088</v>
      </c>
      <c r="E38" s="252">
        <f>'[1]Resumen Industria'!E45</f>
        <v>0.86163082154577364</v>
      </c>
      <c r="F38" s="252">
        <f>'[1]Resumen Industria'!F45</f>
        <v>0.82714239430589176</v>
      </c>
      <c r="G38" s="252">
        <f>'[1]Resumen Industria'!G45</f>
        <v>0.81263304399533887</v>
      </c>
      <c r="H38" s="252">
        <f>'[1]Resumen Industria'!H45</f>
        <v>0.79195429230894843</v>
      </c>
      <c r="I38" s="252">
        <f>'[1]Resumen Industria'!I45</f>
        <v>0.82564191692492939</v>
      </c>
      <c r="J38" s="252">
        <f>'[1]Resumen Industria'!J45</f>
        <v>0.83972665251457934</v>
      </c>
      <c r="K38" s="252" t="str">
        <f>'[1]Resumen Industria'!K45</f>
        <v/>
      </c>
      <c r="L38" s="252" t="str">
        <f>'[1]Resumen Industria'!L45</f>
        <v/>
      </c>
      <c r="M38" s="252" t="str">
        <f>'[1]Resumen Industria'!M45</f>
        <v/>
      </c>
      <c r="N38" s="252" t="str">
        <f>'[1]Resumen Industria'!N45</f>
        <v/>
      </c>
      <c r="O38" s="253">
        <f>'[1]Resumen Industria'!O45</f>
        <v>0.82515971281181943</v>
      </c>
    </row>
    <row r="39" spans="2:17" s="221" customFormat="1" ht="12" customHeight="1">
      <c r="B39" s="170" t="s">
        <v>56</v>
      </c>
      <c r="C39" s="217">
        <f>'[1]Resumen Industria'!C46</f>
        <v>9.3448565928831132E-4</v>
      </c>
      <c r="D39" s="217">
        <f>'[1]Resumen Industria'!D46</f>
        <v>1.0068531392356209E-3</v>
      </c>
      <c r="E39" s="250">
        <f>'[1]Resumen Industria'!E46</f>
        <v>1.1286150639250234E-3</v>
      </c>
      <c r="F39" s="250">
        <f>'[1]Resumen Industria'!F46</f>
        <v>9.7038969686633818E-4</v>
      </c>
      <c r="G39" s="250">
        <f>'[1]Resumen Industria'!G46</f>
        <v>1.2005989780159466E-3</v>
      </c>
      <c r="H39" s="250">
        <f>'[1]Resumen Industria'!H46</f>
        <v>1.1373272026218002E-3</v>
      </c>
      <c r="I39" s="250">
        <f>'[1]Resumen Industria'!I46</f>
        <v>1.1919509239057958E-3</v>
      </c>
      <c r="J39" s="250">
        <f>'[1]Resumen Industria'!J46</f>
        <v>1.3151538624076085E-3</v>
      </c>
      <c r="K39" s="250" t="str">
        <f>'[1]Resumen Industria'!K46</f>
        <v/>
      </c>
      <c r="L39" s="250" t="str">
        <f>'[1]Resumen Industria'!L46</f>
        <v/>
      </c>
      <c r="M39" s="250" t="str">
        <f>'[1]Resumen Industria'!M46</f>
        <v/>
      </c>
      <c r="N39" s="250" t="str">
        <f>'[1]Resumen Industria'!N46</f>
        <v/>
      </c>
      <c r="O39" s="293">
        <f>'[1]Resumen Industria'!O46</f>
        <v>1.1158486503570896E-3</v>
      </c>
    </row>
    <row r="40" spans="2:17" s="224" customFormat="1" ht="12" customHeight="1">
      <c r="B40" s="234" t="s">
        <v>150</v>
      </c>
      <c r="C40" s="254">
        <f>'[1]Resumen Industria'!C47</f>
        <v>1</v>
      </c>
      <c r="D40" s="254">
        <f>'[1]Resumen Industria'!D47</f>
        <v>1</v>
      </c>
      <c r="E40" s="254">
        <f>'[1]Resumen Industria'!E47</f>
        <v>1</v>
      </c>
      <c r="F40" s="254">
        <f>'[1]Resumen Industria'!F47</f>
        <v>1</v>
      </c>
      <c r="G40" s="254">
        <f>'[1]Resumen Industria'!G47</f>
        <v>1</v>
      </c>
      <c r="H40" s="254">
        <f>'[1]Resumen Industria'!H47</f>
        <v>1</v>
      </c>
      <c r="I40" s="254">
        <f>'[1]Resumen Industria'!I47</f>
        <v>1</v>
      </c>
      <c r="J40" s="254">
        <f>'[1]Resumen Industria'!J47</f>
        <v>1</v>
      </c>
      <c r="K40" s="254">
        <f>'[1]Resumen Industria'!K47</f>
        <v>0</v>
      </c>
      <c r="L40" s="254">
        <f>'[1]Resumen Industria'!L47</f>
        <v>0</v>
      </c>
      <c r="M40" s="254">
        <f>'[1]Resumen Industria'!M47</f>
        <v>0</v>
      </c>
      <c r="N40" s="254">
        <f>'[1]Resumen Industria'!N47</f>
        <v>0</v>
      </c>
      <c r="O40" s="255">
        <f>'[1]Resumen Industria'!O47</f>
        <v>1</v>
      </c>
    </row>
    <row r="41" spans="2:17" s="121" customFormat="1" ht="12" customHeight="1">
      <c r="B41" s="320" t="s">
        <v>147</v>
      </c>
      <c r="C41" s="321"/>
      <c r="D41" s="321"/>
      <c r="E41" s="321"/>
      <c r="F41" s="321"/>
      <c r="G41" s="321"/>
      <c r="H41" s="321"/>
      <c r="I41" s="321"/>
      <c r="J41" s="321"/>
      <c r="K41" s="321"/>
      <c r="L41" s="321"/>
      <c r="M41" s="321"/>
      <c r="N41" s="321"/>
      <c r="O41" s="322"/>
    </row>
    <row r="42" spans="2:17" s="224" customFormat="1" ht="12" customHeight="1">
      <c r="B42" s="256" t="s">
        <v>52</v>
      </c>
      <c r="C42" s="257">
        <f>'[2]Resumen Industria'!C27</f>
        <v>4.1748381350812894E-2</v>
      </c>
      <c r="D42" s="257">
        <f>'[2]Resumen Industria'!D27</f>
        <v>4.3789607452744926E-2</v>
      </c>
      <c r="E42" s="257">
        <f>'[2]Resumen Industria'!E27</f>
        <v>3.6971300943400336E-2</v>
      </c>
      <c r="F42" s="257">
        <f>'[2]Resumen Industria'!F27</f>
        <v>3.5688632638721851E-2</v>
      </c>
      <c r="G42" s="257">
        <f>'[2]Resumen Industria'!G27</f>
        <v>3.7685518764871785E-2</v>
      </c>
      <c r="H42" s="257">
        <f>'[2]Resumen Industria'!H27</f>
        <v>3.6232310572366699E-2</v>
      </c>
      <c r="I42" s="257">
        <f>'[2]Resumen Industria'!I27</f>
        <v>3.503301062646965E-2</v>
      </c>
      <c r="J42" s="257">
        <f>'[2]Resumen Industria'!J27</f>
        <v>3.0440028064935933E-2</v>
      </c>
      <c r="K42" s="257">
        <f>'[2]Resumen Industria'!K27</f>
        <v>0</v>
      </c>
      <c r="L42" s="257">
        <f>'[2]Resumen Industria'!L27</f>
        <v>0</v>
      </c>
      <c r="M42" s="257">
        <f>'[2]Resumen Industria'!M27</f>
        <v>0</v>
      </c>
      <c r="N42" s="257">
        <f>'[2]Resumen Industria'!N27</f>
        <v>0</v>
      </c>
      <c r="O42" s="257">
        <f>'[2]Resumen Industria'!O27</f>
        <v>3.7561589962168365E-2</v>
      </c>
    </row>
    <row r="43" spans="2:17" s="224" customFormat="1" ht="12" customHeight="1">
      <c r="B43" s="259" t="s">
        <v>53</v>
      </c>
      <c r="C43" s="260">
        <f>'[2]Resumen Industria'!C28</f>
        <v>0.14998939347203125</v>
      </c>
      <c r="D43" s="260">
        <f>'[2]Resumen Industria'!D28</f>
        <v>0.13835933276291895</v>
      </c>
      <c r="E43" s="260">
        <f>'[2]Resumen Industria'!E28</f>
        <v>0.10800504385270522</v>
      </c>
      <c r="F43" s="260">
        <f>'[2]Resumen Industria'!F28</f>
        <v>0.10811111320451294</v>
      </c>
      <c r="G43" s="260">
        <f>'[2]Resumen Industria'!G28</f>
        <v>8.7893874059718088E-2</v>
      </c>
      <c r="H43" s="260">
        <f>'[2]Resumen Industria'!H28</f>
        <v>9.6793646332740027E-2</v>
      </c>
      <c r="I43" s="260">
        <f>'[2]Resumen Industria'!I28</f>
        <v>0.10310410471178953</v>
      </c>
      <c r="J43" s="260">
        <f>'[2]Resumen Industria'!J28</f>
        <v>0.12689019739206214</v>
      </c>
      <c r="K43" s="260">
        <f>'[2]Resumen Industria'!K28</f>
        <v>0</v>
      </c>
      <c r="L43" s="260">
        <f>'[2]Resumen Industria'!L28</f>
        <v>0</v>
      </c>
      <c r="M43" s="260">
        <f>'[2]Resumen Industria'!M28</f>
        <v>0</v>
      </c>
      <c r="N43" s="260">
        <f>'[2]Resumen Industria'!N28</f>
        <v>0</v>
      </c>
      <c r="O43" s="261">
        <f>'[2]Resumen Industria'!O28</f>
        <v>0.116941610379601</v>
      </c>
    </row>
    <row r="44" spans="2:17" s="224" customFormat="1" ht="12" customHeight="1">
      <c r="B44" s="256" t="s">
        <v>54</v>
      </c>
      <c r="C44" s="257">
        <f>'[2]Resumen Industria'!C29</f>
        <v>4.0686849353275597E-3</v>
      </c>
      <c r="D44" s="257">
        <f>'[2]Resumen Industria'!D29</f>
        <v>4.6227636113722655E-3</v>
      </c>
      <c r="E44" s="257">
        <f>'[2]Resumen Industria'!E29</f>
        <v>3.6209287553850881E-3</v>
      </c>
      <c r="F44" s="257">
        <f>'[2]Resumen Industria'!F29</f>
        <v>3.8028585556301744E-3</v>
      </c>
      <c r="G44" s="257">
        <f>'[2]Resumen Industria'!G29</f>
        <v>4.7033884756547909E-3</v>
      </c>
      <c r="H44" s="257">
        <f>'[2]Resumen Industria'!H29</f>
        <v>3.6021825684573522E-3</v>
      </c>
      <c r="I44" s="257">
        <f>'[2]Resumen Industria'!I29</f>
        <v>4.6610002996134393E-3</v>
      </c>
      <c r="J44" s="257">
        <f>'[2]Resumen Industria'!J29</f>
        <v>3.9026326460468459E-3</v>
      </c>
      <c r="K44" s="257">
        <f>'[2]Resumen Industria'!K29</f>
        <v>0</v>
      </c>
      <c r="L44" s="257">
        <f>'[2]Resumen Industria'!L29</f>
        <v>0</v>
      </c>
      <c r="M44" s="257">
        <f>'[2]Resumen Industria'!M29</f>
        <v>0</v>
      </c>
      <c r="N44" s="257">
        <f>'[2]Resumen Industria'!N29</f>
        <v>0</v>
      </c>
      <c r="O44" s="258">
        <f>'[2]Resumen Industria'!O29</f>
        <v>4.1454964958178861E-3</v>
      </c>
    </row>
    <row r="45" spans="2:17" s="224" customFormat="1" ht="12" customHeight="1">
      <c r="B45" s="262" t="s">
        <v>55</v>
      </c>
      <c r="C45" s="260">
        <f>'[2]Resumen Industria'!C30</f>
        <v>0.80225968206186993</v>
      </c>
      <c r="D45" s="260">
        <f>'[2]Resumen Industria'!D30</f>
        <v>0.81055753085441651</v>
      </c>
      <c r="E45" s="260">
        <f>'[2]Resumen Industria'!E30</f>
        <v>0.84942622107041466</v>
      </c>
      <c r="F45" s="260">
        <f>'[2]Resumen Industria'!F30</f>
        <v>0.85036397172937761</v>
      </c>
      <c r="G45" s="260">
        <f>'[2]Resumen Industria'!G30</f>
        <v>0.86792917713362339</v>
      </c>
      <c r="H45" s="260">
        <f>'[2]Resumen Industria'!H30</f>
        <v>0.86181099452054821</v>
      </c>
      <c r="I45" s="260">
        <f>'[2]Resumen Industria'!I30</f>
        <v>0.85539080201876927</v>
      </c>
      <c r="J45" s="260">
        <f>'[2]Resumen Industria'!J30</f>
        <v>0.83715237136867682</v>
      </c>
      <c r="K45" s="260">
        <f>'[2]Resumen Industria'!K30</f>
        <v>0</v>
      </c>
      <c r="L45" s="260">
        <f>'[2]Resumen Industria'!L30</f>
        <v>0</v>
      </c>
      <c r="M45" s="260">
        <f>'[2]Resumen Industria'!M30</f>
        <v>0</v>
      </c>
      <c r="N45" s="260">
        <f>'[2]Resumen Industria'!N30</f>
        <v>0</v>
      </c>
      <c r="O45" s="261">
        <f>'[2]Resumen Industria'!O30</f>
        <v>0.83939567353121047</v>
      </c>
    </row>
    <row r="46" spans="2:17" s="224" customFormat="1" ht="12" customHeight="1">
      <c r="B46" s="256" t="s">
        <v>56</v>
      </c>
      <c r="C46" s="257">
        <f>'[2]Resumen Industria'!C31</f>
        <v>1.933858179958338E-3</v>
      </c>
      <c r="D46" s="257">
        <f>'[2]Resumen Industria'!D31</f>
        <v>2.6707653185473368E-3</v>
      </c>
      <c r="E46" s="257">
        <f>'[2]Resumen Industria'!E31</f>
        <v>1.9765053780948453E-3</v>
      </c>
      <c r="F46" s="257">
        <f>'[2]Resumen Industria'!F31</f>
        <v>2.0334238717573845E-3</v>
      </c>
      <c r="G46" s="257">
        <f>'[2]Resumen Industria'!G31</f>
        <v>1.7880415661318222E-3</v>
      </c>
      <c r="H46" s="257">
        <f>'[2]Resumen Industria'!H31</f>
        <v>1.5608660058877889E-3</v>
      </c>
      <c r="I46" s="257">
        <f>'[2]Resumen Industria'!I31</f>
        <v>1.8110823433582161E-3</v>
      </c>
      <c r="J46" s="257">
        <f>'[2]Resumen Industria'!J31</f>
        <v>1.614770528278324E-3</v>
      </c>
      <c r="K46" s="257">
        <f>'[2]Resumen Industria'!K31</f>
        <v>0</v>
      </c>
      <c r="L46" s="257">
        <f>'[2]Resumen Industria'!L31</f>
        <v>0</v>
      </c>
      <c r="M46" s="257">
        <f>'[2]Resumen Industria'!M31</f>
        <v>0</v>
      </c>
      <c r="N46" s="257">
        <f>'[2]Resumen Industria'!N31</f>
        <v>0</v>
      </c>
      <c r="O46" s="258">
        <f>'[2]Resumen Industria'!O31</f>
        <v>1.9556296312023456E-3</v>
      </c>
    </row>
    <row r="47" spans="2:17" s="224" customFormat="1" ht="12" customHeight="1">
      <c r="B47" s="247" t="s">
        <v>150</v>
      </c>
      <c r="C47" s="254">
        <f>'[2]Resumen Industria'!C32</f>
        <v>1</v>
      </c>
      <c r="D47" s="254">
        <f>'[2]Resumen Industria'!D32</f>
        <v>1</v>
      </c>
      <c r="E47" s="254">
        <f>'[2]Resumen Industria'!E32</f>
        <v>1.0000000000000002</v>
      </c>
      <c r="F47" s="254">
        <f>'[2]Resumen Industria'!F32</f>
        <v>1</v>
      </c>
      <c r="G47" s="254">
        <f>'[2]Resumen Industria'!G32</f>
        <v>0.99999999999999978</v>
      </c>
      <c r="H47" s="254">
        <f>'[2]Resumen Industria'!H32</f>
        <v>1.0000000000000002</v>
      </c>
      <c r="I47" s="254">
        <f>'[2]Resumen Industria'!I32</f>
        <v>1</v>
      </c>
      <c r="J47" s="254">
        <f>'[2]Resumen Industria'!J32</f>
        <v>1</v>
      </c>
      <c r="K47" s="254">
        <f>'[2]Resumen Industria'!K32</f>
        <v>0</v>
      </c>
      <c r="L47" s="254">
        <f>'[2]Resumen Industria'!L32</f>
        <v>0</v>
      </c>
      <c r="M47" s="254">
        <f>'[2]Resumen Industria'!M32</f>
        <v>0</v>
      </c>
      <c r="N47" s="254">
        <f>'[2]Resumen Industria'!N32</f>
        <v>0</v>
      </c>
      <c r="O47" s="255">
        <f>'[2]Resumen Industria'!O32</f>
        <v>1.0000000000000002</v>
      </c>
    </row>
    <row r="49" spans="3:16">
      <c r="C49" s="59"/>
      <c r="D49" s="59"/>
      <c r="J49" s="59"/>
      <c r="K49" s="59"/>
      <c r="L49" s="59"/>
      <c r="M49" s="59"/>
      <c r="N49" s="127"/>
      <c r="O49" s="73"/>
      <c r="P49" s="73"/>
    </row>
    <row r="50" spans="3:16">
      <c r="O50" s="73"/>
      <c r="P50" s="73"/>
    </row>
    <row r="51" spans="3:16">
      <c r="O51" s="73"/>
      <c r="P51" s="73"/>
    </row>
    <row r="52" spans="3:16">
      <c r="O52" s="73"/>
      <c r="P52" s="73"/>
    </row>
    <row r="53" spans="3:16">
      <c r="O53" s="73"/>
      <c r="P53" s="73"/>
    </row>
    <row r="54" spans="3:16">
      <c r="C54" s="40"/>
    </row>
    <row r="59" spans="3:16">
      <c r="L59" s="59"/>
      <c r="M59" s="59"/>
      <c r="N59" s="127"/>
      <c r="O59" s="59"/>
      <c r="P59" s="59"/>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ColWidth="11.453125" defaultRowHeight="10"/>
  <cols>
    <col min="1" max="1" width="4.1796875" style="32" customWidth="1"/>
    <col min="2" max="2" width="34.81640625" style="32" customWidth="1"/>
    <col min="3" max="3" width="2.453125" style="32" customWidth="1"/>
    <col min="4" max="4" width="89.81640625" style="32" customWidth="1"/>
    <col min="5" max="5" width="7.1796875" style="32" customWidth="1"/>
    <col min="6" max="6" width="26.1796875" style="32" customWidth="1"/>
    <col min="7" max="16384" width="11.453125" style="32"/>
  </cols>
  <sheetData>
    <row r="1" spans="1:5" ht="10.5" customHeight="1">
      <c r="A1" s="41"/>
    </row>
    <row r="2" spans="1:5" ht="10.5" customHeight="1"/>
    <row r="3" spans="1:5" ht="10.5" customHeight="1"/>
    <row r="4" spans="1:5" ht="10.5" customHeight="1"/>
    <row r="5" spans="1:5" ht="10.5" customHeight="1">
      <c r="D5" s="45"/>
    </row>
    <row r="6" spans="1:5" ht="10.5" customHeight="1">
      <c r="D6" s="45"/>
      <c r="E6" s="45"/>
    </row>
    <row r="7" spans="1:5" ht="49.5" customHeight="1">
      <c r="D7" s="45"/>
      <c r="E7" s="45"/>
    </row>
    <row r="8" spans="1:5" ht="22.5" customHeight="1">
      <c r="A8" s="34"/>
      <c r="B8" s="340" t="s">
        <v>31</v>
      </c>
      <c r="C8" s="340"/>
      <c r="D8" s="341"/>
    </row>
    <row r="9" spans="1:5" ht="42" customHeight="1">
      <c r="A9" s="34"/>
      <c r="B9" s="46" t="s">
        <v>45</v>
      </c>
      <c r="C9" s="47"/>
      <c r="D9" s="48" t="s">
        <v>11</v>
      </c>
    </row>
    <row r="10" spans="1:5" ht="48" customHeight="1">
      <c r="A10" s="34"/>
      <c r="B10" s="46" t="s">
        <v>161</v>
      </c>
      <c r="C10" s="47"/>
      <c r="D10" s="48" t="s">
        <v>162</v>
      </c>
    </row>
    <row r="11" spans="1:5" ht="39.75" customHeight="1">
      <c r="A11" s="34"/>
      <c r="B11" s="46" t="s">
        <v>163</v>
      </c>
      <c r="C11" s="47"/>
      <c r="D11" s="48" t="s">
        <v>164</v>
      </c>
    </row>
    <row r="12" spans="1:5" ht="37.5" customHeight="1">
      <c r="A12" s="34"/>
      <c r="B12" s="46" t="s">
        <v>165</v>
      </c>
      <c r="C12" s="135"/>
      <c r="D12" s="48" t="s">
        <v>166</v>
      </c>
    </row>
    <row r="13" spans="1:5" ht="56.25" customHeight="1">
      <c r="A13" s="34"/>
      <c r="B13" s="46" t="s">
        <v>167</v>
      </c>
      <c r="C13" s="135"/>
      <c r="D13" s="136" t="s">
        <v>168</v>
      </c>
    </row>
    <row r="14" spans="1:5" ht="52.5" customHeight="1">
      <c r="A14" s="34"/>
      <c r="B14" s="46" t="s">
        <v>83</v>
      </c>
      <c r="C14" s="47"/>
      <c r="D14" s="48" t="s">
        <v>94</v>
      </c>
    </row>
    <row r="15" spans="1:5" ht="39.75" customHeight="1">
      <c r="A15" s="34"/>
      <c r="B15" s="46" t="s">
        <v>84</v>
      </c>
      <c r="C15" s="47"/>
      <c r="D15" s="48"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2"/>
  <sheetViews>
    <sheetView showGridLines="0" topLeftCell="A40" zoomScale="85" zoomScaleNormal="85" workbookViewId="0">
      <selection activeCell="C127" sqref="C127:O127"/>
    </sheetView>
  </sheetViews>
  <sheetFormatPr baseColWidth="10" defaultRowHeight="14.5"/>
  <cols>
    <col min="2" max="2" width="30.453125" bestFit="1" customWidth="1"/>
    <col min="3" max="3" width="32" bestFit="1" customWidth="1"/>
    <col min="4" max="5" width="22.453125" bestFit="1" customWidth="1"/>
    <col min="6" max="11" width="13.7265625" bestFit="1" customWidth="1"/>
    <col min="12" max="13" width="14.26953125" bestFit="1" customWidth="1"/>
    <col min="14" max="14" width="17.7265625" customWidth="1"/>
    <col min="15" max="15" width="15.1796875" bestFit="1" customWidth="1"/>
    <col min="16" max="16" width="21.54296875" bestFit="1" customWidth="1"/>
    <col min="17" max="18" width="17.453125" bestFit="1" customWidth="1"/>
    <col min="19" max="19" width="17.1796875" bestFit="1" customWidth="1"/>
    <col min="20" max="24" width="17.453125" bestFit="1" customWidth="1"/>
    <col min="25" max="25" width="28.453125" bestFit="1" customWidth="1"/>
    <col min="26" max="26" width="18.7265625" style="287" bestFit="1" customWidth="1"/>
    <col min="27" max="27" width="18.26953125" style="287" bestFit="1" customWidth="1"/>
    <col min="28" max="28" width="18.7265625" style="287" bestFit="1" customWidth="1"/>
    <col min="29" max="29" width="18.26953125" style="287" bestFit="1" customWidth="1"/>
    <col min="30" max="30" width="18.7265625" style="287" bestFit="1" customWidth="1"/>
    <col min="31" max="32" width="18.26953125" style="287" bestFit="1" customWidth="1"/>
    <col min="33" max="33" width="17.81640625" style="287" bestFit="1" customWidth="1"/>
    <col min="34" max="34" width="18.26953125" style="287" bestFit="1" customWidth="1"/>
    <col min="35" max="35" width="18.7265625" style="287" bestFit="1" customWidth="1"/>
    <col min="36" max="37" width="15.1796875" style="287" bestFit="1" customWidth="1"/>
  </cols>
  <sheetData>
    <row r="1" spans="2:37">
      <c r="B1" s="345" t="s">
        <v>181</v>
      </c>
      <c r="C1" s="345"/>
      <c r="D1" s="345"/>
      <c r="E1" s="345"/>
      <c r="F1" s="345"/>
      <c r="G1" s="345"/>
      <c r="H1" s="345"/>
      <c r="I1" s="345"/>
      <c r="J1" s="345"/>
      <c r="K1" s="345"/>
      <c r="M1" t="s">
        <v>180</v>
      </c>
      <c r="N1" t="str">
        <f>[1]Parametros!$B$12</f>
        <v>Agosto</v>
      </c>
      <c r="O1" t="str">
        <f>[1]Parametros!$C$12</f>
        <v>Julio</v>
      </c>
    </row>
    <row r="2" spans="2:37" ht="42" customHeight="1">
      <c r="B2" s="268" t="s">
        <v>179</v>
      </c>
      <c r="C2" s="268" t="s">
        <v>182</v>
      </c>
      <c r="D2" s="271" t="e">
        <f>"Total "&amp;O1&amp;" de 2017:"&amp;TEXT(D29,"$ 0.0..")&amp;" millones"</f>
        <v>#VALUE!</v>
      </c>
      <c r="E2" s="271" t="str">
        <f>"Total "&amp;N1&amp;" de "&amp;MID(AK2,1,4)&amp;":"&amp;TEXT(E29,"$ 0.0..")&amp;" millones"</f>
        <v>Total Agosto de 2019:$ 41.337 millones</v>
      </c>
      <c r="Z2" s="287">
        <f>'[3]Evolución por año'!B$4</f>
        <v>201809</v>
      </c>
      <c r="AA2" s="287">
        <f>'[3]Evolución por año'!C$4</f>
        <v>201810</v>
      </c>
      <c r="AB2" s="287">
        <f>'[3]Evolución por año'!D$4</f>
        <v>201811</v>
      </c>
      <c r="AC2" s="287">
        <f>'[3]Evolución por año'!E$4</f>
        <v>201812</v>
      </c>
      <c r="AD2" s="287">
        <f>'[3]Evolución por año'!F$4</f>
        <v>201901</v>
      </c>
      <c r="AE2" s="287">
        <f>'[3]Evolución por año'!G$4</f>
        <v>201902</v>
      </c>
      <c r="AF2" s="287">
        <f>'[3]Evolución por año'!H$4</f>
        <v>201903</v>
      </c>
      <c r="AG2" s="287">
        <f>'[3]Evolución por año'!I$4</f>
        <v>201904</v>
      </c>
      <c r="AH2" s="287">
        <f>'[3]Evolución por año'!J$4</f>
        <v>201905</v>
      </c>
      <c r="AI2" s="287">
        <f>'[3]Evolución por año'!K$4</f>
        <v>201906</v>
      </c>
      <c r="AJ2" s="287">
        <f>'[3]Evolución por año'!L$4</f>
        <v>201907</v>
      </c>
      <c r="AK2" s="287">
        <f>'[3]Evolución por año'!M$4</f>
        <v>201908</v>
      </c>
    </row>
    <row r="3" spans="2:37">
      <c r="B3" s="269">
        <v>1</v>
      </c>
      <c r="C3" s="269" t="str">
        <f t="shared" ref="C3:C28" si="0">VLOOKUP(B3,$M$4:$P$29,2,FALSE)</f>
        <v>Puerto Natales</v>
      </c>
      <c r="D3" s="273">
        <f t="shared" ref="D3:D28" si="1">VLOOKUP(B3,$M$4:$P$29,4,FALSE)</f>
        <v>165739104</v>
      </c>
      <c r="E3" s="273">
        <f t="shared" ref="E3:E28" si="2">VLOOKUP(B3,$M$4:$P$29,3,FALSE)</f>
        <v>156377178</v>
      </c>
      <c r="M3" t="s">
        <v>179</v>
      </c>
      <c r="N3" t="s">
        <v>182</v>
      </c>
      <c r="O3" t="str">
        <f>N1</f>
        <v>Agosto</v>
      </c>
      <c r="P3" s="263" t="str">
        <f>AJ3</f>
        <v>Julio</v>
      </c>
      <c r="W3" s="1" t="s">
        <v>218</v>
      </c>
      <c r="Y3" t="s">
        <v>182</v>
      </c>
      <c r="Z3" s="288" t="str">
        <f>'[3]Evolución por año'!B$7</f>
        <v>Septiembre</v>
      </c>
      <c r="AA3" s="288" t="str">
        <f>'[3]Evolución por año'!C$7</f>
        <v>Octubre</v>
      </c>
      <c r="AB3" s="288" t="str">
        <f>'[3]Evolución por año'!D$7</f>
        <v>Noviembre</v>
      </c>
      <c r="AC3" s="288" t="str">
        <f>'[3]Evolución por año'!E$7</f>
        <v>Diciembre</v>
      </c>
      <c r="AD3" s="288" t="str">
        <f>'[3]Evolución por año'!F$7</f>
        <v>Enero</v>
      </c>
      <c r="AE3" s="288" t="str">
        <f>'[3]Evolución por año'!G$7</f>
        <v>Febrero</v>
      </c>
      <c r="AF3" s="288" t="str">
        <f>'[3]Evolución por año'!H$7</f>
        <v>Marzo</v>
      </c>
      <c r="AG3" s="288" t="str">
        <f>'[3]Evolución por año'!I$7</f>
        <v>Abril</v>
      </c>
      <c r="AH3" s="288" t="str">
        <f>'[3]Evolución por año'!J$7</f>
        <v>Mayo</v>
      </c>
      <c r="AI3" s="288" t="str">
        <f>'[3]Evolución por año'!K$7</f>
        <v>Junio</v>
      </c>
      <c r="AJ3" s="288" t="str">
        <f>'[3]Evolución por año'!L$7</f>
        <v>Julio</v>
      </c>
      <c r="AK3" s="288" t="str">
        <f>'[3]Evolución por año'!M$7</f>
        <v>Agosto</v>
      </c>
    </row>
    <row r="4" spans="2:37">
      <c r="B4" s="269">
        <v>2</v>
      </c>
      <c r="C4" s="269" t="str">
        <f t="shared" si="0"/>
        <v>Arica</v>
      </c>
      <c r="D4" s="273">
        <f t="shared" si="1"/>
        <v>365368380</v>
      </c>
      <c r="E4" s="273">
        <f t="shared" si="2"/>
        <v>347541315</v>
      </c>
      <c r="M4" s="266">
        <f t="shared" ref="M4:M29" si="3">_xlfn.RANK.EQ(O4,$O$4:$O$29,1)</f>
        <v>14</v>
      </c>
      <c r="N4" s="264" t="str">
        <f>Y4</f>
        <v>Marina del Sol Calama</v>
      </c>
      <c r="O4" s="272">
        <f t="shared" ref="O4:P29" si="4">HLOOKUP(N$1,$Z$3:$AK$29,$X4+1,FALSE)</f>
        <v>1060908015</v>
      </c>
      <c r="P4" s="272" t="e">
        <f t="shared" si="4"/>
        <v>#VALUE!</v>
      </c>
      <c r="W4" s="291">
        <v>1</v>
      </c>
      <c r="X4">
        <v>1</v>
      </c>
      <c r="Y4" s="264" t="str">
        <f>'Ingresos Brutos del Juego'!B12</f>
        <v>Marina del Sol Calama</v>
      </c>
      <c r="Z4" s="289" t="e">
        <f>SUMIFS('[1]WIN BRUTO BI'!$AQ:$AQ,'[1]WIN BRUTO BI'!$AR:$AR,Z$2,'[1]WIN BRUTO BI'!$D:$D,$W4)</f>
        <v>#VALUE!</v>
      </c>
      <c r="AA4" s="289" t="e">
        <f>SUMIFS('[1]WIN BRUTO BI'!$AQ:$AQ,'[1]WIN BRUTO BI'!$AR:$AR,AA$2,'[1]WIN BRUTO BI'!$D:$D,$W4)</f>
        <v>#VALUE!</v>
      </c>
      <c r="AB4" s="289" t="e">
        <f>SUMIFS('[1]WIN BRUTO BI'!$AQ:$AQ,'[1]WIN BRUTO BI'!$AR:$AR,AB$2,'[1]WIN BRUTO BI'!$D:$D,$W4)</f>
        <v>#VALUE!</v>
      </c>
      <c r="AC4" s="289" t="e">
        <f>SUMIFS('[1]WIN BRUTO BI'!$AQ:$AQ,'[1]WIN BRUTO BI'!$AR:$AR,AC$2,'[1]WIN BRUTO BI'!$D:$D,$W4)</f>
        <v>#VALUE!</v>
      </c>
      <c r="AD4" s="289" t="e">
        <f>SUMIFS('[1]WIN BRUTO BI'!$AQ:$AQ,'[1]WIN BRUTO BI'!$AR:$AR,AD$2,'[1]WIN BRUTO BI'!$D:$D,$W4)</f>
        <v>#VALUE!</v>
      </c>
      <c r="AE4" s="289" t="e">
        <f>SUMIFS('[1]WIN BRUTO BI'!$AQ:$AQ,'[1]WIN BRUTO BI'!$AR:$AR,AE$2,'[1]WIN BRUTO BI'!$D:$D,$W4)</f>
        <v>#VALUE!</v>
      </c>
      <c r="AF4" s="289" t="e">
        <f>SUMIFS('[1]WIN BRUTO BI'!$AQ:$AQ,'[1]WIN BRUTO BI'!$AR:$AR,AF$2,'[1]WIN BRUTO BI'!$D:$D,$W4)</f>
        <v>#VALUE!</v>
      </c>
      <c r="AG4" s="289" t="e">
        <f>SUMIFS('[1]WIN BRUTO BI'!$AQ:$AQ,'[1]WIN BRUTO BI'!$AR:$AR,AG$2,'[1]WIN BRUTO BI'!$D:$D,$W4)</f>
        <v>#VALUE!</v>
      </c>
      <c r="AH4" s="289" t="e">
        <f>SUMIFS('[1]WIN BRUTO BI'!$AQ:$AQ,'[1]WIN BRUTO BI'!$AR:$AR,AH$2,'[1]WIN BRUTO BI'!$D:$D,$W4)</f>
        <v>#VALUE!</v>
      </c>
      <c r="AI4" s="289" t="e">
        <f>SUMIFS('[1]WIN BRUTO BI'!$AQ:$AQ,'[1]WIN BRUTO BI'!$AR:$AR,AI$2,'[1]WIN BRUTO BI'!$D:$D,$W4)</f>
        <v>#VALUE!</v>
      </c>
      <c r="AJ4" s="289" t="e">
        <f>SUMIFS('[1]WIN BRUTO BI'!$AQ:$AQ,'[1]WIN BRUTO BI'!$AR:$AR,AJ$2,'[1]WIN BRUTO BI'!$D:$D,$W4)</f>
        <v>#VALUE!</v>
      </c>
      <c r="AK4" s="289">
        <f>SUMIFS('[1]WIN BRUTO BI'!$AQ:$AQ,'[1]WIN BRUTO BI'!$AR:$AR,AK$2,'[1]WIN BRUTO BI'!$D:$D,$W4)</f>
        <v>1060908015</v>
      </c>
    </row>
    <row r="5" spans="2:37">
      <c r="B5" s="269">
        <v>3</v>
      </c>
      <c r="C5" s="269" t="str">
        <f t="shared" si="0"/>
        <v>Enjoy Chiloé</v>
      </c>
      <c r="D5" s="273" t="e">
        <f t="shared" si="1"/>
        <v>#VALUE!</v>
      </c>
      <c r="E5" s="273">
        <f t="shared" si="2"/>
        <v>387728875</v>
      </c>
      <c r="M5" s="266">
        <f t="shared" si="3"/>
        <v>21</v>
      </c>
      <c r="N5" s="264" t="str">
        <f t="shared" ref="N5:N26" si="5">Y5</f>
        <v>Enjoy Antofagasta</v>
      </c>
      <c r="O5" s="272">
        <f t="shared" si="4"/>
        <v>2116232610</v>
      </c>
      <c r="P5" s="272" t="e">
        <f t="shared" si="4"/>
        <v>#VALUE!</v>
      </c>
      <c r="W5" s="291">
        <v>2</v>
      </c>
      <c r="X5">
        <f>X4+1</f>
        <v>2</v>
      </c>
      <c r="Y5" s="264" t="str">
        <f>'Ingresos Brutos del Juego'!B13</f>
        <v>Enjoy Antofagasta</v>
      </c>
      <c r="Z5" s="289" t="e">
        <f>SUMIFS('[1]WIN BRUTO BI'!$AQ:$AQ,'[1]WIN BRUTO BI'!$AR:$AR,Z$2,'[1]WIN BRUTO BI'!$D:$D,$W5)</f>
        <v>#VALUE!</v>
      </c>
      <c r="AA5" s="289" t="e">
        <f>SUMIFS('[1]WIN BRUTO BI'!$AQ:$AQ,'[1]WIN BRUTO BI'!$AR:$AR,AA$2,'[1]WIN BRUTO BI'!$D:$D,$W5)</f>
        <v>#VALUE!</v>
      </c>
      <c r="AB5" s="289" t="e">
        <f>SUMIFS('[1]WIN BRUTO BI'!$AQ:$AQ,'[1]WIN BRUTO BI'!$AR:$AR,AB$2,'[1]WIN BRUTO BI'!$D:$D,$W5)</f>
        <v>#VALUE!</v>
      </c>
      <c r="AC5" s="289" t="e">
        <f>SUMIFS('[1]WIN BRUTO BI'!$AQ:$AQ,'[1]WIN BRUTO BI'!$AR:$AR,AC$2,'[1]WIN BRUTO BI'!$D:$D,$W5)</f>
        <v>#VALUE!</v>
      </c>
      <c r="AD5" s="289" t="e">
        <f>SUMIFS('[1]WIN BRUTO BI'!$AQ:$AQ,'[1]WIN BRUTO BI'!$AR:$AR,AD$2,'[1]WIN BRUTO BI'!$D:$D,$W5)</f>
        <v>#VALUE!</v>
      </c>
      <c r="AE5" s="289" t="e">
        <f>SUMIFS('[1]WIN BRUTO BI'!$AQ:$AQ,'[1]WIN BRUTO BI'!$AR:$AR,AE$2,'[1]WIN BRUTO BI'!$D:$D,$W5)</f>
        <v>#VALUE!</v>
      </c>
      <c r="AF5" s="289" t="e">
        <f>SUMIFS('[1]WIN BRUTO BI'!$AQ:$AQ,'[1]WIN BRUTO BI'!$AR:$AR,AF$2,'[1]WIN BRUTO BI'!$D:$D,$W5)</f>
        <v>#VALUE!</v>
      </c>
      <c r="AG5" s="289" t="e">
        <f>SUMIFS('[1]WIN BRUTO BI'!$AQ:$AQ,'[1]WIN BRUTO BI'!$AR:$AR,AG$2,'[1]WIN BRUTO BI'!$D:$D,$W5)</f>
        <v>#VALUE!</v>
      </c>
      <c r="AH5" s="289" t="e">
        <f>SUMIFS('[1]WIN BRUTO BI'!$AQ:$AQ,'[1]WIN BRUTO BI'!$AR:$AR,AH$2,'[1]WIN BRUTO BI'!$D:$D,$W5)</f>
        <v>#VALUE!</v>
      </c>
      <c r="AI5" s="289" t="e">
        <f>SUMIFS('[1]WIN BRUTO BI'!$AQ:$AQ,'[1]WIN BRUTO BI'!$AR:$AR,AI$2,'[1]WIN BRUTO BI'!$D:$D,$W5)</f>
        <v>#VALUE!</v>
      </c>
      <c r="AJ5" s="289" t="e">
        <f>SUMIFS('[1]WIN BRUTO BI'!$AQ:$AQ,'[1]WIN BRUTO BI'!$AR:$AR,AJ$2,'[1]WIN BRUTO BI'!$D:$D,$W5)</f>
        <v>#VALUE!</v>
      </c>
      <c r="AK5" s="289">
        <f>SUMIFS('[1]WIN BRUTO BI'!$AQ:$AQ,'[1]WIN BRUTO BI'!$AR:$AR,AK$2,'[1]WIN BRUTO BI'!$D:$D,$W5)</f>
        <v>2116232610</v>
      </c>
    </row>
    <row r="6" spans="2:37">
      <c r="B6" s="269">
        <v>4</v>
      </c>
      <c r="C6" s="269" t="str">
        <f t="shared" si="0"/>
        <v>Casino Gran Los Angeles</v>
      </c>
      <c r="D6" s="273" t="e">
        <f t="shared" si="1"/>
        <v>#VALUE!</v>
      </c>
      <c r="E6" s="273">
        <f t="shared" si="2"/>
        <v>405304673</v>
      </c>
      <c r="M6" s="266">
        <f t="shared" si="3"/>
        <v>15</v>
      </c>
      <c r="N6" s="264" t="str">
        <f t="shared" si="5"/>
        <v>Antay Casino &amp; Hotel</v>
      </c>
      <c r="O6" s="272">
        <f t="shared" si="4"/>
        <v>1066009620</v>
      </c>
      <c r="P6" s="272" t="e">
        <f t="shared" si="4"/>
        <v>#VALUE!</v>
      </c>
      <c r="W6" s="291">
        <v>3</v>
      </c>
      <c r="X6">
        <f t="shared" ref="X6:X28" si="6">X5+1</f>
        <v>3</v>
      </c>
      <c r="Y6" s="264" t="str">
        <f>'Ingresos Brutos del Juego'!B14</f>
        <v>Antay Casino &amp; Hotel</v>
      </c>
      <c r="Z6" s="289" t="e">
        <f>SUMIFS('[1]WIN BRUTO BI'!$AQ:$AQ,'[1]WIN BRUTO BI'!$AR:$AR,Z$2,'[1]WIN BRUTO BI'!$D:$D,$W6)</f>
        <v>#VALUE!</v>
      </c>
      <c r="AA6" s="289" t="e">
        <f>SUMIFS('[1]WIN BRUTO BI'!$AQ:$AQ,'[1]WIN BRUTO BI'!$AR:$AR,AA$2,'[1]WIN BRUTO BI'!$D:$D,$W6)</f>
        <v>#VALUE!</v>
      </c>
      <c r="AB6" s="289" t="e">
        <f>SUMIFS('[1]WIN BRUTO BI'!$AQ:$AQ,'[1]WIN BRUTO BI'!$AR:$AR,AB$2,'[1]WIN BRUTO BI'!$D:$D,$W6)</f>
        <v>#VALUE!</v>
      </c>
      <c r="AC6" s="289" t="e">
        <f>SUMIFS('[1]WIN BRUTO BI'!$AQ:$AQ,'[1]WIN BRUTO BI'!$AR:$AR,AC$2,'[1]WIN BRUTO BI'!$D:$D,$W6)</f>
        <v>#VALUE!</v>
      </c>
      <c r="AD6" s="289" t="e">
        <f>SUMIFS('[1]WIN BRUTO BI'!$AQ:$AQ,'[1]WIN BRUTO BI'!$AR:$AR,AD$2,'[1]WIN BRUTO BI'!$D:$D,$W6)</f>
        <v>#VALUE!</v>
      </c>
      <c r="AE6" s="289" t="e">
        <f>SUMIFS('[1]WIN BRUTO BI'!$AQ:$AQ,'[1]WIN BRUTO BI'!$AR:$AR,AE$2,'[1]WIN BRUTO BI'!$D:$D,$W6)</f>
        <v>#VALUE!</v>
      </c>
      <c r="AF6" s="289" t="e">
        <f>SUMIFS('[1]WIN BRUTO BI'!$AQ:$AQ,'[1]WIN BRUTO BI'!$AR:$AR,AF$2,'[1]WIN BRUTO BI'!$D:$D,$W6)</f>
        <v>#VALUE!</v>
      </c>
      <c r="AG6" s="289" t="e">
        <f>SUMIFS('[1]WIN BRUTO BI'!$AQ:$AQ,'[1]WIN BRUTO BI'!$AR:$AR,AG$2,'[1]WIN BRUTO BI'!$D:$D,$W6)</f>
        <v>#VALUE!</v>
      </c>
      <c r="AH6" s="289" t="e">
        <f>SUMIFS('[1]WIN BRUTO BI'!$AQ:$AQ,'[1]WIN BRUTO BI'!$AR:$AR,AH$2,'[1]WIN BRUTO BI'!$D:$D,$W6)</f>
        <v>#VALUE!</v>
      </c>
      <c r="AI6" s="289" t="e">
        <f>SUMIFS('[1]WIN BRUTO BI'!$AQ:$AQ,'[1]WIN BRUTO BI'!$AR:$AR,AI$2,'[1]WIN BRUTO BI'!$D:$D,$W6)</f>
        <v>#VALUE!</v>
      </c>
      <c r="AJ6" s="289" t="e">
        <f>SUMIFS('[1]WIN BRUTO BI'!$AQ:$AQ,'[1]WIN BRUTO BI'!$AR:$AR,AJ$2,'[1]WIN BRUTO BI'!$D:$D,$W6)</f>
        <v>#VALUE!</v>
      </c>
      <c r="AK6" s="289">
        <f>SUMIFS('[1]WIN BRUTO BI'!$AQ:$AQ,'[1]WIN BRUTO BI'!$AR:$AR,AK$2,'[1]WIN BRUTO BI'!$D:$D,$W6)</f>
        <v>1066009620</v>
      </c>
    </row>
    <row r="7" spans="2:37">
      <c r="B7" s="269">
        <v>5</v>
      </c>
      <c r="C7" s="269" t="str">
        <f t="shared" si="0"/>
        <v>Ovalle Casino Resort S.A.</v>
      </c>
      <c r="D7" s="273" t="e">
        <f t="shared" si="1"/>
        <v>#VALUE!</v>
      </c>
      <c r="E7" s="273">
        <f t="shared" si="2"/>
        <v>430509238</v>
      </c>
      <c r="M7" s="266">
        <f t="shared" si="3"/>
        <v>5</v>
      </c>
      <c r="N7" s="264" t="str">
        <f t="shared" si="5"/>
        <v>Ovalle Casino Resort S.A.</v>
      </c>
      <c r="O7" s="272">
        <f t="shared" si="4"/>
        <v>430509238</v>
      </c>
      <c r="P7" s="272" t="e">
        <f t="shared" si="4"/>
        <v>#VALUE!</v>
      </c>
      <c r="W7" s="291">
        <v>10102</v>
      </c>
      <c r="X7">
        <f t="shared" si="6"/>
        <v>4</v>
      </c>
      <c r="Y7" s="264" t="str">
        <f>'Ingresos Brutos del Juego'!B15</f>
        <v>Ovalle Casino Resort S.A.</v>
      </c>
      <c r="Z7" s="289" t="e">
        <f>SUMIFS('[1]WIN BRUTO BI'!$AQ:$AQ,'[1]WIN BRUTO BI'!$AR:$AR,Z$2,'[1]WIN BRUTO BI'!$D:$D,$W7)</f>
        <v>#VALUE!</v>
      </c>
      <c r="AA7" s="289" t="e">
        <f>SUMIFS('[1]WIN BRUTO BI'!$AQ:$AQ,'[1]WIN BRUTO BI'!$AR:$AR,AA$2,'[1]WIN BRUTO BI'!$D:$D,$W7)</f>
        <v>#VALUE!</v>
      </c>
      <c r="AB7" s="289" t="e">
        <f>SUMIFS('[1]WIN BRUTO BI'!$AQ:$AQ,'[1]WIN BRUTO BI'!$AR:$AR,AB$2,'[1]WIN BRUTO BI'!$D:$D,$W7)</f>
        <v>#VALUE!</v>
      </c>
      <c r="AC7" s="289" t="e">
        <f>SUMIFS('[1]WIN BRUTO BI'!$AQ:$AQ,'[1]WIN BRUTO BI'!$AR:$AR,AC$2,'[1]WIN BRUTO BI'!$D:$D,$W7)</f>
        <v>#VALUE!</v>
      </c>
      <c r="AD7" s="289" t="e">
        <f>SUMIFS('[1]WIN BRUTO BI'!$AQ:$AQ,'[1]WIN BRUTO BI'!$AR:$AR,AD$2,'[1]WIN BRUTO BI'!$D:$D,$W7)</f>
        <v>#VALUE!</v>
      </c>
      <c r="AE7" s="289" t="e">
        <f>SUMIFS('[1]WIN BRUTO BI'!$AQ:$AQ,'[1]WIN BRUTO BI'!$AR:$AR,AE$2,'[1]WIN BRUTO BI'!$D:$D,$W7)</f>
        <v>#VALUE!</v>
      </c>
      <c r="AF7" s="289" t="e">
        <f>SUMIFS('[1]WIN BRUTO BI'!$AQ:$AQ,'[1]WIN BRUTO BI'!$AR:$AR,AF$2,'[1]WIN BRUTO BI'!$D:$D,$W7)</f>
        <v>#VALUE!</v>
      </c>
      <c r="AG7" s="289" t="e">
        <f>SUMIFS('[1]WIN BRUTO BI'!$AQ:$AQ,'[1]WIN BRUTO BI'!$AR:$AR,AG$2,'[1]WIN BRUTO BI'!$D:$D,$W7)</f>
        <v>#VALUE!</v>
      </c>
      <c r="AH7" s="289" t="e">
        <f>SUMIFS('[1]WIN BRUTO BI'!$AQ:$AQ,'[1]WIN BRUTO BI'!$AR:$AR,AH$2,'[1]WIN BRUTO BI'!$D:$D,$W7)</f>
        <v>#VALUE!</v>
      </c>
      <c r="AI7" s="289" t="e">
        <f>SUMIFS('[1]WIN BRUTO BI'!$AQ:$AQ,'[1]WIN BRUTO BI'!$AR:$AR,AI$2,'[1]WIN BRUTO BI'!$D:$D,$W7)</f>
        <v>#VALUE!</v>
      </c>
      <c r="AJ7" s="289" t="e">
        <f>SUMIFS('[1]WIN BRUTO BI'!$AQ:$AQ,'[1]WIN BRUTO BI'!$AR:$AR,AJ$2,'[1]WIN BRUTO BI'!$D:$D,$W7)</f>
        <v>#VALUE!</v>
      </c>
      <c r="AK7" s="289">
        <f>SUMIFS('[1]WIN BRUTO BI'!$AQ:$AQ,'[1]WIN BRUTO BI'!$AR:$AR,AK$2,'[1]WIN BRUTO BI'!$D:$D,$W7)</f>
        <v>430509238</v>
      </c>
    </row>
    <row r="8" spans="2:37">
      <c r="B8" s="269">
        <v>6</v>
      </c>
      <c r="C8" s="269" t="str">
        <f t="shared" si="0"/>
        <v>Dreams Coyhaique</v>
      </c>
      <c r="D8" s="273" t="e">
        <f t="shared" si="1"/>
        <v>#VALUE!</v>
      </c>
      <c r="E8" s="273">
        <f t="shared" si="2"/>
        <v>445757610</v>
      </c>
      <c r="M8" s="266">
        <f t="shared" si="3"/>
        <v>11</v>
      </c>
      <c r="N8" s="264" t="str">
        <f t="shared" si="5"/>
        <v>Casino de Juegos del Pacífico</v>
      </c>
      <c r="O8" s="272">
        <f t="shared" si="4"/>
        <v>733296609</v>
      </c>
      <c r="P8" s="272" t="e">
        <f t="shared" si="4"/>
        <v>#VALUE!</v>
      </c>
      <c r="W8" s="291">
        <v>5</v>
      </c>
      <c r="X8">
        <f t="shared" si="6"/>
        <v>5</v>
      </c>
      <c r="Y8" s="264" t="str">
        <f>'Ingresos Brutos del Juego'!B16</f>
        <v>Casino de Juegos del Pacífico</v>
      </c>
      <c r="Z8" s="289" t="e">
        <f>SUMIFS('[1]WIN BRUTO BI'!$AQ:$AQ,'[1]WIN BRUTO BI'!$AR:$AR,Z$2,'[1]WIN BRUTO BI'!$D:$D,$W8)</f>
        <v>#VALUE!</v>
      </c>
      <c r="AA8" s="289" t="e">
        <f>SUMIFS('[1]WIN BRUTO BI'!$AQ:$AQ,'[1]WIN BRUTO BI'!$AR:$AR,AA$2,'[1]WIN BRUTO BI'!$D:$D,$W8)</f>
        <v>#VALUE!</v>
      </c>
      <c r="AB8" s="289" t="e">
        <f>SUMIFS('[1]WIN BRUTO BI'!$AQ:$AQ,'[1]WIN BRUTO BI'!$AR:$AR,AB$2,'[1]WIN BRUTO BI'!$D:$D,$W8)</f>
        <v>#VALUE!</v>
      </c>
      <c r="AC8" s="289" t="e">
        <f>SUMIFS('[1]WIN BRUTO BI'!$AQ:$AQ,'[1]WIN BRUTO BI'!$AR:$AR,AC$2,'[1]WIN BRUTO BI'!$D:$D,$W8)</f>
        <v>#VALUE!</v>
      </c>
      <c r="AD8" s="289" t="e">
        <f>SUMIFS('[1]WIN BRUTO BI'!$AQ:$AQ,'[1]WIN BRUTO BI'!$AR:$AR,AD$2,'[1]WIN BRUTO BI'!$D:$D,$W8)</f>
        <v>#VALUE!</v>
      </c>
      <c r="AE8" s="289" t="e">
        <f>SUMIFS('[1]WIN BRUTO BI'!$AQ:$AQ,'[1]WIN BRUTO BI'!$AR:$AR,AE$2,'[1]WIN BRUTO BI'!$D:$D,$W8)</f>
        <v>#VALUE!</v>
      </c>
      <c r="AF8" s="289" t="e">
        <f>SUMIFS('[1]WIN BRUTO BI'!$AQ:$AQ,'[1]WIN BRUTO BI'!$AR:$AR,AF$2,'[1]WIN BRUTO BI'!$D:$D,$W8)</f>
        <v>#VALUE!</v>
      </c>
      <c r="AG8" s="289" t="e">
        <f>SUMIFS('[1]WIN BRUTO BI'!$AQ:$AQ,'[1]WIN BRUTO BI'!$AR:$AR,AG$2,'[1]WIN BRUTO BI'!$D:$D,$W8)</f>
        <v>#VALUE!</v>
      </c>
      <c r="AH8" s="289" t="e">
        <f>SUMIFS('[1]WIN BRUTO BI'!$AQ:$AQ,'[1]WIN BRUTO BI'!$AR:$AR,AH$2,'[1]WIN BRUTO BI'!$D:$D,$W8)</f>
        <v>#VALUE!</v>
      </c>
      <c r="AI8" s="289" t="e">
        <f>SUMIFS('[1]WIN BRUTO BI'!$AQ:$AQ,'[1]WIN BRUTO BI'!$AR:$AR,AI$2,'[1]WIN BRUTO BI'!$D:$D,$W8)</f>
        <v>#VALUE!</v>
      </c>
      <c r="AJ8" s="289" t="e">
        <f>SUMIFS('[1]WIN BRUTO BI'!$AQ:$AQ,'[1]WIN BRUTO BI'!$AR:$AR,AJ$2,'[1]WIN BRUTO BI'!$D:$D,$W8)</f>
        <v>#VALUE!</v>
      </c>
      <c r="AK8" s="289">
        <f>SUMIFS('[1]WIN BRUTO BI'!$AQ:$AQ,'[1]WIN BRUTO BI'!$AR:$AR,AK$2,'[1]WIN BRUTO BI'!$D:$D,$W8)</f>
        <v>733296609</v>
      </c>
    </row>
    <row r="9" spans="2:37">
      <c r="B9" s="269">
        <v>7</v>
      </c>
      <c r="C9" s="269" t="str">
        <f t="shared" si="0"/>
        <v>Casino de Colchagua</v>
      </c>
      <c r="D9" s="273" t="e">
        <f t="shared" si="1"/>
        <v>#VALUE!</v>
      </c>
      <c r="E9" s="273">
        <f t="shared" si="2"/>
        <v>530790872</v>
      </c>
      <c r="M9" s="266">
        <f t="shared" si="3"/>
        <v>23</v>
      </c>
      <c r="N9" s="264" t="str">
        <f t="shared" si="5"/>
        <v>Casino Rinconada</v>
      </c>
      <c r="O9" s="272">
        <f t="shared" si="4"/>
        <v>3101652384</v>
      </c>
      <c r="P9" s="272" t="e">
        <f t="shared" si="4"/>
        <v>#VALUE!</v>
      </c>
      <c r="W9" s="291">
        <v>6</v>
      </c>
      <c r="X9">
        <f t="shared" si="6"/>
        <v>6</v>
      </c>
      <c r="Y9" s="264" t="str">
        <f>'Ingresos Brutos del Juego'!B17</f>
        <v>Casino Rinconada</v>
      </c>
      <c r="Z9" s="289" t="e">
        <f>SUMIFS('[1]WIN BRUTO BI'!$AQ:$AQ,'[1]WIN BRUTO BI'!$AR:$AR,Z$2,'[1]WIN BRUTO BI'!$D:$D,$W9)</f>
        <v>#VALUE!</v>
      </c>
      <c r="AA9" s="289" t="e">
        <f>SUMIFS('[1]WIN BRUTO BI'!$AQ:$AQ,'[1]WIN BRUTO BI'!$AR:$AR,AA$2,'[1]WIN BRUTO BI'!$D:$D,$W9)</f>
        <v>#VALUE!</v>
      </c>
      <c r="AB9" s="289" t="e">
        <f>SUMIFS('[1]WIN BRUTO BI'!$AQ:$AQ,'[1]WIN BRUTO BI'!$AR:$AR,AB$2,'[1]WIN BRUTO BI'!$D:$D,$W9)</f>
        <v>#VALUE!</v>
      </c>
      <c r="AC9" s="289" t="e">
        <f>SUMIFS('[1]WIN BRUTO BI'!$AQ:$AQ,'[1]WIN BRUTO BI'!$AR:$AR,AC$2,'[1]WIN BRUTO BI'!$D:$D,$W9)</f>
        <v>#VALUE!</v>
      </c>
      <c r="AD9" s="289" t="e">
        <f>SUMIFS('[1]WIN BRUTO BI'!$AQ:$AQ,'[1]WIN BRUTO BI'!$AR:$AR,AD$2,'[1]WIN BRUTO BI'!$D:$D,$W9)</f>
        <v>#VALUE!</v>
      </c>
      <c r="AE9" s="289" t="e">
        <f>SUMIFS('[1]WIN BRUTO BI'!$AQ:$AQ,'[1]WIN BRUTO BI'!$AR:$AR,AE$2,'[1]WIN BRUTO BI'!$D:$D,$W9)</f>
        <v>#VALUE!</v>
      </c>
      <c r="AF9" s="289" t="e">
        <f>SUMIFS('[1]WIN BRUTO BI'!$AQ:$AQ,'[1]WIN BRUTO BI'!$AR:$AR,AF$2,'[1]WIN BRUTO BI'!$D:$D,$W9)</f>
        <v>#VALUE!</v>
      </c>
      <c r="AG9" s="289" t="e">
        <f>SUMIFS('[1]WIN BRUTO BI'!$AQ:$AQ,'[1]WIN BRUTO BI'!$AR:$AR,AG$2,'[1]WIN BRUTO BI'!$D:$D,$W9)</f>
        <v>#VALUE!</v>
      </c>
      <c r="AH9" s="289" t="e">
        <f>SUMIFS('[1]WIN BRUTO BI'!$AQ:$AQ,'[1]WIN BRUTO BI'!$AR:$AR,AH$2,'[1]WIN BRUTO BI'!$D:$D,$W9)</f>
        <v>#VALUE!</v>
      </c>
      <c r="AI9" s="289" t="e">
        <f>SUMIFS('[1]WIN BRUTO BI'!$AQ:$AQ,'[1]WIN BRUTO BI'!$AR:$AR,AI$2,'[1]WIN BRUTO BI'!$D:$D,$W9)</f>
        <v>#VALUE!</v>
      </c>
      <c r="AJ9" s="289" t="e">
        <f>SUMIFS('[1]WIN BRUTO BI'!$AQ:$AQ,'[1]WIN BRUTO BI'!$AR:$AR,AJ$2,'[1]WIN BRUTO BI'!$D:$D,$W9)</f>
        <v>#VALUE!</v>
      </c>
      <c r="AK9" s="289">
        <f>SUMIFS('[1]WIN BRUTO BI'!$AQ:$AQ,'[1]WIN BRUTO BI'!$AR:$AR,AK$2,'[1]WIN BRUTO BI'!$D:$D,$W9)</f>
        <v>3101652384</v>
      </c>
    </row>
    <row r="10" spans="2:37">
      <c r="B10" s="269">
        <v>8</v>
      </c>
      <c r="C10" s="269" t="str">
        <f t="shared" si="0"/>
        <v>Casino Luckia Arica</v>
      </c>
      <c r="D10" s="273" t="e">
        <f t="shared" si="1"/>
        <v>#VALUE!</v>
      </c>
      <c r="E10" s="273">
        <f t="shared" si="2"/>
        <v>661158733</v>
      </c>
      <c r="M10" s="266">
        <f t="shared" si="3"/>
        <v>26</v>
      </c>
      <c r="N10" s="264" t="str">
        <f t="shared" si="5"/>
        <v>Sun Monticello</v>
      </c>
      <c r="O10" s="272">
        <f t="shared" si="4"/>
        <v>8161496559</v>
      </c>
      <c r="P10" s="272" t="e">
        <f t="shared" si="4"/>
        <v>#VALUE!</v>
      </c>
      <c r="W10" s="291">
        <v>7</v>
      </c>
      <c r="X10">
        <f t="shared" si="6"/>
        <v>7</v>
      </c>
      <c r="Y10" s="264" t="str">
        <f>'Ingresos Brutos del Juego'!B18</f>
        <v>Sun Monticello</v>
      </c>
      <c r="Z10" s="289" t="e">
        <f>SUMIFS('[1]WIN BRUTO BI'!$AQ:$AQ,'[1]WIN BRUTO BI'!$AR:$AR,Z$2,'[1]WIN BRUTO BI'!$D:$D,$W10)</f>
        <v>#VALUE!</v>
      </c>
      <c r="AA10" s="289" t="e">
        <f>SUMIFS('[1]WIN BRUTO BI'!$AQ:$AQ,'[1]WIN BRUTO BI'!$AR:$AR,AA$2,'[1]WIN BRUTO BI'!$D:$D,$W10)</f>
        <v>#VALUE!</v>
      </c>
      <c r="AB10" s="289" t="e">
        <f>SUMIFS('[1]WIN BRUTO BI'!$AQ:$AQ,'[1]WIN BRUTO BI'!$AR:$AR,AB$2,'[1]WIN BRUTO BI'!$D:$D,$W10)</f>
        <v>#VALUE!</v>
      </c>
      <c r="AC10" s="289" t="e">
        <f>SUMIFS('[1]WIN BRUTO BI'!$AQ:$AQ,'[1]WIN BRUTO BI'!$AR:$AR,AC$2,'[1]WIN BRUTO BI'!$D:$D,$W10)</f>
        <v>#VALUE!</v>
      </c>
      <c r="AD10" s="289" t="e">
        <f>SUMIFS('[1]WIN BRUTO BI'!$AQ:$AQ,'[1]WIN BRUTO BI'!$AR:$AR,AD$2,'[1]WIN BRUTO BI'!$D:$D,$W10)</f>
        <v>#VALUE!</v>
      </c>
      <c r="AE10" s="289" t="e">
        <f>SUMIFS('[1]WIN BRUTO BI'!$AQ:$AQ,'[1]WIN BRUTO BI'!$AR:$AR,AE$2,'[1]WIN BRUTO BI'!$D:$D,$W10)</f>
        <v>#VALUE!</v>
      </c>
      <c r="AF10" s="289" t="e">
        <f>SUMIFS('[1]WIN BRUTO BI'!$AQ:$AQ,'[1]WIN BRUTO BI'!$AR:$AR,AF$2,'[1]WIN BRUTO BI'!$D:$D,$W10)</f>
        <v>#VALUE!</v>
      </c>
      <c r="AG10" s="289" t="e">
        <f>SUMIFS('[1]WIN BRUTO BI'!$AQ:$AQ,'[1]WIN BRUTO BI'!$AR:$AR,AG$2,'[1]WIN BRUTO BI'!$D:$D,$W10)</f>
        <v>#VALUE!</v>
      </c>
      <c r="AH10" s="289" t="e">
        <f>SUMIFS('[1]WIN BRUTO BI'!$AQ:$AQ,'[1]WIN BRUTO BI'!$AR:$AR,AH$2,'[1]WIN BRUTO BI'!$D:$D,$W10)</f>
        <v>#VALUE!</v>
      </c>
      <c r="AI10" s="289" t="e">
        <f>SUMIFS('[1]WIN BRUTO BI'!$AQ:$AQ,'[1]WIN BRUTO BI'!$AR:$AR,AI$2,'[1]WIN BRUTO BI'!$D:$D,$W10)</f>
        <v>#VALUE!</v>
      </c>
      <c r="AJ10" s="289" t="e">
        <f>SUMIFS('[1]WIN BRUTO BI'!$AQ:$AQ,'[1]WIN BRUTO BI'!$AR:$AR,AJ$2,'[1]WIN BRUTO BI'!$D:$D,$W10)</f>
        <v>#VALUE!</v>
      </c>
      <c r="AK10" s="289">
        <f>SUMIFS('[1]WIN BRUTO BI'!$AQ:$AQ,'[1]WIN BRUTO BI'!$AR:$AR,AK$2,'[1]WIN BRUTO BI'!$D:$D,$W10)</f>
        <v>8161496559</v>
      </c>
    </row>
    <row r="11" spans="2:37">
      <c r="B11" s="269">
        <v>9</v>
      </c>
      <c r="C11" s="269" t="str">
        <f t="shared" si="0"/>
        <v>Marina del Sol Chillán</v>
      </c>
      <c r="D11" s="273" t="e">
        <f t="shared" si="1"/>
        <v>#VALUE!</v>
      </c>
      <c r="E11" s="273">
        <f t="shared" si="2"/>
        <v>663740008</v>
      </c>
      <c r="M11" s="266">
        <f t="shared" si="3"/>
        <v>7</v>
      </c>
      <c r="N11" s="264" t="str">
        <f t="shared" si="5"/>
        <v>Casino de Colchagua</v>
      </c>
      <c r="O11" s="272">
        <f t="shared" si="4"/>
        <v>530790872</v>
      </c>
      <c r="P11" s="272" t="e">
        <f t="shared" si="4"/>
        <v>#VALUE!</v>
      </c>
      <c r="W11" s="291">
        <v>8</v>
      </c>
      <c r="X11">
        <f t="shared" si="6"/>
        <v>8</v>
      </c>
      <c r="Y11" s="264" t="str">
        <f>'Ingresos Brutos del Juego'!B19</f>
        <v>Casino de Colchagua</v>
      </c>
      <c r="Z11" s="289" t="e">
        <f>SUMIFS('[1]WIN BRUTO BI'!$AQ:$AQ,'[1]WIN BRUTO BI'!$AR:$AR,Z$2,'[1]WIN BRUTO BI'!$D:$D,$W11)</f>
        <v>#VALUE!</v>
      </c>
      <c r="AA11" s="289" t="e">
        <f>SUMIFS('[1]WIN BRUTO BI'!$AQ:$AQ,'[1]WIN BRUTO BI'!$AR:$AR,AA$2,'[1]WIN BRUTO BI'!$D:$D,$W11)</f>
        <v>#VALUE!</v>
      </c>
      <c r="AB11" s="289" t="e">
        <f>SUMIFS('[1]WIN BRUTO BI'!$AQ:$AQ,'[1]WIN BRUTO BI'!$AR:$AR,AB$2,'[1]WIN BRUTO BI'!$D:$D,$W11)</f>
        <v>#VALUE!</v>
      </c>
      <c r="AC11" s="289" t="e">
        <f>SUMIFS('[1]WIN BRUTO BI'!$AQ:$AQ,'[1]WIN BRUTO BI'!$AR:$AR,AC$2,'[1]WIN BRUTO BI'!$D:$D,$W11)</f>
        <v>#VALUE!</v>
      </c>
      <c r="AD11" s="289" t="e">
        <f>SUMIFS('[1]WIN BRUTO BI'!$AQ:$AQ,'[1]WIN BRUTO BI'!$AR:$AR,AD$2,'[1]WIN BRUTO BI'!$D:$D,$W11)</f>
        <v>#VALUE!</v>
      </c>
      <c r="AE11" s="289" t="e">
        <f>SUMIFS('[1]WIN BRUTO BI'!$AQ:$AQ,'[1]WIN BRUTO BI'!$AR:$AR,AE$2,'[1]WIN BRUTO BI'!$D:$D,$W11)</f>
        <v>#VALUE!</v>
      </c>
      <c r="AF11" s="289" t="e">
        <f>SUMIFS('[1]WIN BRUTO BI'!$AQ:$AQ,'[1]WIN BRUTO BI'!$AR:$AR,AF$2,'[1]WIN BRUTO BI'!$D:$D,$W11)</f>
        <v>#VALUE!</v>
      </c>
      <c r="AG11" s="289" t="e">
        <f>SUMIFS('[1]WIN BRUTO BI'!$AQ:$AQ,'[1]WIN BRUTO BI'!$AR:$AR,AG$2,'[1]WIN BRUTO BI'!$D:$D,$W11)</f>
        <v>#VALUE!</v>
      </c>
      <c r="AH11" s="289" t="e">
        <f>SUMIFS('[1]WIN BRUTO BI'!$AQ:$AQ,'[1]WIN BRUTO BI'!$AR:$AR,AH$2,'[1]WIN BRUTO BI'!$D:$D,$W11)</f>
        <v>#VALUE!</v>
      </c>
      <c r="AI11" s="289" t="e">
        <f>SUMIFS('[1]WIN BRUTO BI'!$AQ:$AQ,'[1]WIN BRUTO BI'!$AR:$AR,AI$2,'[1]WIN BRUTO BI'!$D:$D,$W11)</f>
        <v>#VALUE!</v>
      </c>
      <c r="AJ11" s="289" t="e">
        <f>SUMIFS('[1]WIN BRUTO BI'!$AQ:$AQ,'[1]WIN BRUTO BI'!$AR:$AR,AJ$2,'[1]WIN BRUTO BI'!$D:$D,$W11)</f>
        <v>#VALUE!</v>
      </c>
      <c r="AK11" s="289">
        <f>SUMIFS('[1]WIN BRUTO BI'!$AQ:$AQ,'[1]WIN BRUTO BI'!$AR:$AR,AK$2,'[1]WIN BRUTO BI'!$D:$D,$W11)</f>
        <v>530790872</v>
      </c>
    </row>
    <row r="12" spans="2:37">
      <c r="B12" s="269">
        <v>10</v>
      </c>
      <c r="C12" s="269" t="str">
        <f t="shared" si="0"/>
        <v>Pucón</v>
      </c>
      <c r="D12" s="273">
        <f t="shared" si="1"/>
        <v>1168678673</v>
      </c>
      <c r="E12" s="273">
        <f t="shared" si="2"/>
        <v>732961441</v>
      </c>
      <c r="M12" s="266">
        <f t="shared" si="3"/>
        <v>13</v>
      </c>
      <c r="N12" s="264" t="str">
        <f t="shared" si="5"/>
        <v>Gran Casino de Talca</v>
      </c>
      <c r="O12" s="272">
        <f t="shared" si="4"/>
        <v>984334866</v>
      </c>
      <c r="P12" s="272" t="e">
        <f t="shared" si="4"/>
        <v>#VALUE!</v>
      </c>
      <c r="W12" s="291">
        <v>9</v>
      </c>
      <c r="X12">
        <f t="shared" si="6"/>
        <v>9</v>
      </c>
      <c r="Y12" s="264" t="str">
        <f>'Ingresos Brutos del Juego'!B20</f>
        <v>Gran Casino de Talca</v>
      </c>
      <c r="Z12" s="289" t="e">
        <f>SUMIFS('[1]WIN BRUTO BI'!$AQ:$AQ,'[1]WIN BRUTO BI'!$AR:$AR,Z$2,'[1]WIN BRUTO BI'!$D:$D,$W12)</f>
        <v>#VALUE!</v>
      </c>
      <c r="AA12" s="289" t="e">
        <f>SUMIFS('[1]WIN BRUTO BI'!$AQ:$AQ,'[1]WIN BRUTO BI'!$AR:$AR,AA$2,'[1]WIN BRUTO BI'!$D:$D,$W12)</f>
        <v>#VALUE!</v>
      </c>
      <c r="AB12" s="289" t="e">
        <f>SUMIFS('[1]WIN BRUTO BI'!$AQ:$AQ,'[1]WIN BRUTO BI'!$AR:$AR,AB$2,'[1]WIN BRUTO BI'!$D:$D,$W12)</f>
        <v>#VALUE!</v>
      </c>
      <c r="AC12" s="289" t="e">
        <f>SUMIFS('[1]WIN BRUTO BI'!$AQ:$AQ,'[1]WIN BRUTO BI'!$AR:$AR,AC$2,'[1]WIN BRUTO BI'!$D:$D,$W12)</f>
        <v>#VALUE!</v>
      </c>
      <c r="AD12" s="289" t="e">
        <f>SUMIFS('[1]WIN BRUTO BI'!$AQ:$AQ,'[1]WIN BRUTO BI'!$AR:$AR,AD$2,'[1]WIN BRUTO BI'!$D:$D,$W12)</f>
        <v>#VALUE!</v>
      </c>
      <c r="AE12" s="289" t="e">
        <f>SUMIFS('[1]WIN BRUTO BI'!$AQ:$AQ,'[1]WIN BRUTO BI'!$AR:$AR,AE$2,'[1]WIN BRUTO BI'!$D:$D,$W12)</f>
        <v>#VALUE!</v>
      </c>
      <c r="AF12" s="289" t="e">
        <f>SUMIFS('[1]WIN BRUTO BI'!$AQ:$AQ,'[1]WIN BRUTO BI'!$AR:$AR,AF$2,'[1]WIN BRUTO BI'!$D:$D,$W12)</f>
        <v>#VALUE!</v>
      </c>
      <c r="AG12" s="289" t="e">
        <f>SUMIFS('[1]WIN BRUTO BI'!$AQ:$AQ,'[1]WIN BRUTO BI'!$AR:$AR,AG$2,'[1]WIN BRUTO BI'!$D:$D,$W12)</f>
        <v>#VALUE!</v>
      </c>
      <c r="AH12" s="289" t="e">
        <f>SUMIFS('[1]WIN BRUTO BI'!$AQ:$AQ,'[1]WIN BRUTO BI'!$AR:$AR,AH$2,'[1]WIN BRUTO BI'!$D:$D,$W12)</f>
        <v>#VALUE!</v>
      </c>
      <c r="AI12" s="289" t="e">
        <f>SUMIFS('[1]WIN BRUTO BI'!$AQ:$AQ,'[1]WIN BRUTO BI'!$AR:$AR,AI$2,'[1]WIN BRUTO BI'!$D:$D,$W12)</f>
        <v>#VALUE!</v>
      </c>
      <c r="AJ12" s="289" t="e">
        <f>SUMIFS('[1]WIN BRUTO BI'!$AQ:$AQ,'[1]WIN BRUTO BI'!$AR:$AR,AJ$2,'[1]WIN BRUTO BI'!$D:$D,$W12)</f>
        <v>#VALUE!</v>
      </c>
      <c r="AK12" s="289">
        <f>SUMIFS('[1]WIN BRUTO BI'!$AQ:$AQ,'[1]WIN BRUTO BI'!$AR:$AR,AK$2,'[1]WIN BRUTO BI'!$D:$D,$W12)</f>
        <v>984334866</v>
      </c>
    </row>
    <row r="13" spans="2:37">
      <c r="B13" s="269">
        <v>11</v>
      </c>
      <c r="C13" s="269" t="str">
        <f t="shared" si="0"/>
        <v>Casino de Juegos del Pacífico</v>
      </c>
      <c r="D13" s="273" t="e">
        <f t="shared" si="1"/>
        <v>#VALUE!</v>
      </c>
      <c r="E13" s="273">
        <f t="shared" si="2"/>
        <v>733296609</v>
      </c>
      <c r="M13" s="266">
        <f t="shared" si="3"/>
        <v>24</v>
      </c>
      <c r="N13" s="264" t="str">
        <f t="shared" si="5"/>
        <v>Marina del Sol Talcahuano</v>
      </c>
      <c r="O13" s="272">
        <f t="shared" si="4"/>
        <v>3313715577</v>
      </c>
      <c r="P13" s="272" t="e">
        <f t="shared" si="4"/>
        <v>#VALUE!</v>
      </c>
      <c r="W13" s="291">
        <v>11</v>
      </c>
      <c r="X13">
        <f t="shared" si="6"/>
        <v>10</v>
      </c>
      <c r="Y13" s="264" t="str">
        <f>'Ingresos Brutos del Juego'!B22</f>
        <v>Marina del Sol Talcahuano</v>
      </c>
      <c r="Z13" s="289" t="e">
        <f>SUMIFS('[1]WIN BRUTO BI'!$AQ:$AQ,'[1]WIN BRUTO BI'!$AR:$AR,Z$2,'[1]WIN BRUTO BI'!$D:$D,$W13)</f>
        <v>#VALUE!</v>
      </c>
      <c r="AA13" s="289" t="e">
        <f>SUMIFS('[1]WIN BRUTO BI'!$AQ:$AQ,'[1]WIN BRUTO BI'!$AR:$AR,AA$2,'[1]WIN BRUTO BI'!$D:$D,$W13)</f>
        <v>#VALUE!</v>
      </c>
      <c r="AB13" s="289" t="e">
        <f>SUMIFS('[1]WIN BRUTO BI'!$AQ:$AQ,'[1]WIN BRUTO BI'!$AR:$AR,AB$2,'[1]WIN BRUTO BI'!$D:$D,$W13)</f>
        <v>#VALUE!</v>
      </c>
      <c r="AC13" s="289" t="e">
        <f>SUMIFS('[1]WIN BRUTO BI'!$AQ:$AQ,'[1]WIN BRUTO BI'!$AR:$AR,AC$2,'[1]WIN BRUTO BI'!$D:$D,$W13)</f>
        <v>#VALUE!</v>
      </c>
      <c r="AD13" s="289" t="e">
        <f>SUMIFS('[1]WIN BRUTO BI'!$AQ:$AQ,'[1]WIN BRUTO BI'!$AR:$AR,AD$2,'[1]WIN BRUTO BI'!$D:$D,$W13)</f>
        <v>#VALUE!</v>
      </c>
      <c r="AE13" s="289" t="e">
        <f>SUMIFS('[1]WIN BRUTO BI'!$AQ:$AQ,'[1]WIN BRUTO BI'!$AR:$AR,AE$2,'[1]WIN BRUTO BI'!$D:$D,$W13)</f>
        <v>#VALUE!</v>
      </c>
      <c r="AF13" s="289" t="e">
        <f>SUMIFS('[1]WIN BRUTO BI'!$AQ:$AQ,'[1]WIN BRUTO BI'!$AR:$AR,AF$2,'[1]WIN BRUTO BI'!$D:$D,$W13)</f>
        <v>#VALUE!</v>
      </c>
      <c r="AG13" s="289" t="e">
        <f>SUMIFS('[1]WIN BRUTO BI'!$AQ:$AQ,'[1]WIN BRUTO BI'!$AR:$AR,AG$2,'[1]WIN BRUTO BI'!$D:$D,$W13)</f>
        <v>#VALUE!</v>
      </c>
      <c r="AH13" s="289" t="e">
        <f>SUMIFS('[1]WIN BRUTO BI'!$AQ:$AQ,'[1]WIN BRUTO BI'!$AR:$AR,AH$2,'[1]WIN BRUTO BI'!$D:$D,$W13)</f>
        <v>#VALUE!</v>
      </c>
      <c r="AI13" s="289" t="e">
        <f>SUMIFS('[1]WIN BRUTO BI'!$AQ:$AQ,'[1]WIN BRUTO BI'!$AR:$AR,AI$2,'[1]WIN BRUTO BI'!$D:$D,$W13)</f>
        <v>#VALUE!</v>
      </c>
      <c r="AJ13" s="289" t="e">
        <f>SUMIFS('[1]WIN BRUTO BI'!$AQ:$AQ,'[1]WIN BRUTO BI'!$AR:$AR,AJ$2,'[1]WIN BRUTO BI'!$D:$D,$W13)</f>
        <v>#VALUE!</v>
      </c>
      <c r="AK13" s="289">
        <f>SUMIFS('[1]WIN BRUTO BI'!$AQ:$AQ,'[1]WIN BRUTO BI'!$AR:$AR,AK$2,'[1]WIN BRUTO BI'!$D:$D,$W13)</f>
        <v>3313715577</v>
      </c>
    </row>
    <row r="14" spans="2:37">
      <c r="B14" s="269">
        <v>12</v>
      </c>
      <c r="C14" s="269" t="str">
        <f t="shared" si="0"/>
        <v>Marina del Sol Osorno</v>
      </c>
      <c r="D14" s="273" t="e">
        <f t="shared" si="1"/>
        <v>#VALUE!</v>
      </c>
      <c r="E14" s="273">
        <f t="shared" si="2"/>
        <v>914031211</v>
      </c>
      <c r="M14" s="266">
        <f t="shared" si="3"/>
        <v>4</v>
      </c>
      <c r="N14" s="264" t="str">
        <f t="shared" si="5"/>
        <v>Casino Gran Los Angeles</v>
      </c>
      <c r="O14" s="272">
        <f t="shared" si="4"/>
        <v>405304673</v>
      </c>
      <c r="P14" s="272" t="e">
        <f t="shared" si="4"/>
        <v>#VALUE!</v>
      </c>
      <c r="W14" s="291">
        <v>12</v>
      </c>
      <c r="X14">
        <f t="shared" si="6"/>
        <v>11</v>
      </c>
      <c r="Y14" s="264" t="str">
        <f>'Ingresos Brutos del Juego'!B23</f>
        <v>Casino Gran Los Angeles</v>
      </c>
      <c r="Z14" s="289" t="e">
        <f>SUMIFS('[1]WIN BRUTO BI'!$AQ:$AQ,'[1]WIN BRUTO BI'!$AR:$AR,Z$2,'[1]WIN BRUTO BI'!$D:$D,$W14)</f>
        <v>#VALUE!</v>
      </c>
      <c r="AA14" s="289" t="e">
        <f>SUMIFS('[1]WIN BRUTO BI'!$AQ:$AQ,'[1]WIN BRUTO BI'!$AR:$AR,AA$2,'[1]WIN BRUTO BI'!$D:$D,$W14)</f>
        <v>#VALUE!</v>
      </c>
      <c r="AB14" s="289" t="e">
        <f>SUMIFS('[1]WIN BRUTO BI'!$AQ:$AQ,'[1]WIN BRUTO BI'!$AR:$AR,AB$2,'[1]WIN BRUTO BI'!$D:$D,$W14)</f>
        <v>#VALUE!</v>
      </c>
      <c r="AC14" s="289" t="e">
        <f>SUMIFS('[1]WIN BRUTO BI'!$AQ:$AQ,'[1]WIN BRUTO BI'!$AR:$AR,AC$2,'[1]WIN BRUTO BI'!$D:$D,$W14)</f>
        <v>#VALUE!</v>
      </c>
      <c r="AD14" s="289" t="e">
        <f>SUMIFS('[1]WIN BRUTO BI'!$AQ:$AQ,'[1]WIN BRUTO BI'!$AR:$AR,AD$2,'[1]WIN BRUTO BI'!$D:$D,$W14)</f>
        <v>#VALUE!</v>
      </c>
      <c r="AE14" s="289" t="e">
        <f>SUMIFS('[1]WIN BRUTO BI'!$AQ:$AQ,'[1]WIN BRUTO BI'!$AR:$AR,AE$2,'[1]WIN BRUTO BI'!$D:$D,$W14)</f>
        <v>#VALUE!</v>
      </c>
      <c r="AF14" s="289" t="e">
        <f>SUMIFS('[1]WIN BRUTO BI'!$AQ:$AQ,'[1]WIN BRUTO BI'!$AR:$AR,AF$2,'[1]WIN BRUTO BI'!$D:$D,$W14)</f>
        <v>#VALUE!</v>
      </c>
      <c r="AG14" s="289" t="e">
        <f>SUMIFS('[1]WIN BRUTO BI'!$AQ:$AQ,'[1]WIN BRUTO BI'!$AR:$AR,AG$2,'[1]WIN BRUTO BI'!$D:$D,$W14)</f>
        <v>#VALUE!</v>
      </c>
      <c r="AH14" s="289" t="e">
        <f>SUMIFS('[1]WIN BRUTO BI'!$AQ:$AQ,'[1]WIN BRUTO BI'!$AR:$AR,AH$2,'[1]WIN BRUTO BI'!$D:$D,$W14)</f>
        <v>#VALUE!</v>
      </c>
      <c r="AI14" s="289" t="e">
        <f>SUMIFS('[1]WIN BRUTO BI'!$AQ:$AQ,'[1]WIN BRUTO BI'!$AR:$AR,AI$2,'[1]WIN BRUTO BI'!$D:$D,$W14)</f>
        <v>#VALUE!</v>
      </c>
      <c r="AJ14" s="289" t="e">
        <f>SUMIFS('[1]WIN BRUTO BI'!$AQ:$AQ,'[1]WIN BRUTO BI'!$AR:$AR,AJ$2,'[1]WIN BRUTO BI'!$D:$D,$W14)</f>
        <v>#VALUE!</v>
      </c>
      <c r="AK14" s="289">
        <f>SUMIFS('[1]WIN BRUTO BI'!$AQ:$AQ,'[1]WIN BRUTO BI'!$AR:$AR,AK$2,'[1]WIN BRUTO BI'!$D:$D,$W14)</f>
        <v>405304673</v>
      </c>
    </row>
    <row r="15" spans="2:37">
      <c r="B15" s="269">
        <v>13</v>
      </c>
      <c r="C15" s="269" t="str">
        <f t="shared" si="0"/>
        <v>Gran Casino de Talca</v>
      </c>
      <c r="D15" s="273" t="e">
        <f t="shared" si="1"/>
        <v>#VALUE!</v>
      </c>
      <c r="E15" s="273">
        <f t="shared" si="2"/>
        <v>984334866</v>
      </c>
      <c r="M15" s="266">
        <f t="shared" si="3"/>
        <v>20</v>
      </c>
      <c r="N15" s="264" t="str">
        <f t="shared" si="5"/>
        <v>Dreams Temuco</v>
      </c>
      <c r="O15" s="272">
        <f t="shared" si="4"/>
        <v>1962501518</v>
      </c>
      <c r="P15" s="272" t="e">
        <f t="shared" si="4"/>
        <v>#VALUE!</v>
      </c>
      <c r="W15" s="291">
        <v>13</v>
      </c>
      <c r="X15">
        <f t="shared" si="6"/>
        <v>12</v>
      </c>
      <c r="Y15" s="264" t="str">
        <f>'Ingresos Brutos del Juego'!B24</f>
        <v>Dreams Temuco</v>
      </c>
      <c r="Z15" s="289" t="e">
        <f>SUMIFS('[1]WIN BRUTO BI'!$AQ:$AQ,'[1]WIN BRUTO BI'!$AR:$AR,Z$2,'[1]WIN BRUTO BI'!$D:$D,$W15)</f>
        <v>#VALUE!</v>
      </c>
      <c r="AA15" s="289" t="e">
        <f>SUMIFS('[1]WIN BRUTO BI'!$AQ:$AQ,'[1]WIN BRUTO BI'!$AR:$AR,AA$2,'[1]WIN BRUTO BI'!$D:$D,$W15)</f>
        <v>#VALUE!</v>
      </c>
      <c r="AB15" s="289" t="e">
        <f>SUMIFS('[1]WIN BRUTO BI'!$AQ:$AQ,'[1]WIN BRUTO BI'!$AR:$AR,AB$2,'[1]WIN BRUTO BI'!$D:$D,$W15)</f>
        <v>#VALUE!</v>
      </c>
      <c r="AC15" s="289" t="e">
        <f>SUMIFS('[1]WIN BRUTO BI'!$AQ:$AQ,'[1]WIN BRUTO BI'!$AR:$AR,AC$2,'[1]WIN BRUTO BI'!$D:$D,$W15)</f>
        <v>#VALUE!</v>
      </c>
      <c r="AD15" s="289" t="e">
        <f>SUMIFS('[1]WIN BRUTO BI'!$AQ:$AQ,'[1]WIN BRUTO BI'!$AR:$AR,AD$2,'[1]WIN BRUTO BI'!$D:$D,$W15)</f>
        <v>#VALUE!</v>
      </c>
      <c r="AE15" s="289" t="e">
        <f>SUMIFS('[1]WIN BRUTO BI'!$AQ:$AQ,'[1]WIN BRUTO BI'!$AR:$AR,AE$2,'[1]WIN BRUTO BI'!$D:$D,$W15)</f>
        <v>#VALUE!</v>
      </c>
      <c r="AF15" s="289" t="e">
        <f>SUMIFS('[1]WIN BRUTO BI'!$AQ:$AQ,'[1]WIN BRUTO BI'!$AR:$AR,AF$2,'[1]WIN BRUTO BI'!$D:$D,$W15)</f>
        <v>#VALUE!</v>
      </c>
      <c r="AG15" s="289" t="e">
        <f>SUMIFS('[1]WIN BRUTO BI'!$AQ:$AQ,'[1]WIN BRUTO BI'!$AR:$AR,AG$2,'[1]WIN BRUTO BI'!$D:$D,$W15)</f>
        <v>#VALUE!</v>
      </c>
      <c r="AH15" s="289" t="e">
        <f>SUMIFS('[1]WIN BRUTO BI'!$AQ:$AQ,'[1]WIN BRUTO BI'!$AR:$AR,AH$2,'[1]WIN BRUTO BI'!$D:$D,$W15)</f>
        <v>#VALUE!</v>
      </c>
      <c r="AI15" s="289" t="e">
        <f>SUMIFS('[1]WIN BRUTO BI'!$AQ:$AQ,'[1]WIN BRUTO BI'!$AR:$AR,AI$2,'[1]WIN BRUTO BI'!$D:$D,$W15)</f>
        <v>#VALUE!</v>
      </c>
      <c r="AJ15" s="289" t="e">
        <f>SUMIFS('[1]WIN BRUTO BI'!$AQ:$AQ,'[1]WIN BRUTO BI'!$AR:$AR,AJ$2,'[1]WIN BRUTO BI'!$D:$D,$W15)</f>
        <v>#VALUE!</v>
      </c>
      <c r="AK15" s="289">
        <f>SUMIFS('[1]WIN BRUTO BI'!$AQ:$AQ,'[1]WIN BRUTO BI'!$AR:$AR,AK$2,'[1]WIN BRUTO BI'!$D:$D,$W15)</f>
        <v>1962501518</v>
      </c>
    </row>
    <row r="16" spans="2:37">
      <c r="B16" s="269">
        <v>14</v>
      </c>
      <c r="C16" s="269" t="str">
        <f t="shared" si="0"/>
        <v>Marina del Sol Calama</v>
      </c>
      <c r="D16" s="273" t="e">
        <f t="shared" si="1"/>
        <v>#VALUE!</v>
      </c>
      <c r="E16" s="273">
        <f t="shared" si="2"/>
        <v>1060908015</v>
      </c>
      <c r="M16" s="266">
        <f t="shared" si="3"/>
        <v>16</v>
      </c>
      <c r="N16" s="264" t="str">
        <f t="shared" si="5"/>
        <v>Dreams Valdivia</v>
      </c>
      <c r="O16" s="272">
        <f t="shared" si="4"/>
        <v>1169498568</v>
      </c>
      <c r="P16" s="272" t="e">
        <f t="shared" si="4"/>
        <v>#VALUE!</v>
      </c>
      <c r="W16" s="291">
        <v>14</v>
      </c>
      <c r="X16">
        <f t="shared" si="6"/>
        <v>13</v>
      </c>
      <c r="Y16" s="264" t="str">
        <f>'Ingresos Brutos del Juego'!B25</f>
        <v>Dreams Valdivia</v>
      </c>
      <c r="Z16" s="289" t="e">
        <f>SUMIFS('[1]WIN BRUTO BI'!$AQ:$AQ,'[1]WIN BRUTO BI'!$AR:$AR,Z$2,'[1]WIN BRUTO BI'!$D:$D,$W16)</f>
        <v>#VALUE!</v>
      </c>
      <c r="AA16" s="289" t="e">
        <f>SUMIFS('[1]WIN BRUTO BI'!$AQ:$AQ,'[1]WIN BRUTO BI'!$AR:$AR,AA$2,'[1]WIN BRUTO BI'!$D:$D,$W16)</f>
        <v>#VALUE!</v>
      </c>
      <c r="AB16" s="289" t="e">
        <f>SUMIFS('[1]WIN BRUTO BI'!$AQ:$AQ,'[1]WIN BRUTO BI'!$AR:$AR,AB$2,'[1]WIN BRUTO BI'!$D:$D,$W16)</f>
        <v>#VALUE!</v>
      </c>
      <c r="AC16" s="289" t="e">
        <f>SUMIFS('[1]WIN BRUTO BI'!$AQ:$AQ,'[1]WIN BRUTO BI'!$AR:$AR,AC$2,'[1]WIN BRUTO BI'!$D:$D,$W16)</f>
        <v>#VALUE!</v>
      </c>
      <c r="AD16" s="289" t="e">
        <f>SUMIFS('[1]WIN BRUTO BI'!$AQ:$AQ,'[1]WIN BRUTO BI'!$AR:$AR,AD$2,'[1]WIN BRUTO BI'!$D:$D,$W16)</f>
        <v>#VALUE!</v>
      </c>
      <c r="AE16" s="289" t="e">
        <f>SUMIFS('[1]WIN BRUTO BI'!$AQ:$AQ,'[1]WIN BRUTO BI'!$AR:$AR,AE$2,'[1]WIN BRUTO BI'!$D:$D,$W16)</f>
        <v>#VALUE!</v>
      </c>
      <c r="AF16" s="289" t="e">
        <f>SUMIFS('[1]WIN BRUTO BI'!$AQ:$AQ,'[1]WIN BRUTO BI'!$AR:$AR,AF$2,'[1]WIN BRUTO BI'!$D:$D,$W16)</f>
        <v>#VALUE!</v>
      </c>
      <c r="AG16" s="289" t="e">
        <f>SUMIFS('[1]WIN BRUTO BI'!$AQ:$AQ,'[1]WIN BRUTO BI'!$AR:$AR,AG$2,'[1]WIN BRUTO BI'!$D:$D,$W16)</f>
        <v>#VALUE!</v>
      </c>
      <c r="AH16" s="289" t="e">
        <f>SUMIFS('[1]WIN BRUTO BI'!$AQ:$AQ,'[1]WIN BRUTO BI'!$AR:$AR,AH$2,'[1]WIN BRUTO BI'!$D:$D,$W16)</f>
        <v>#VALUE!</v>
      </c>
      <c r="AI16" s="289" t="e">
        <f>SUMIFS('[1]WIN BRUTO BI'!$AQ:$AQ,'[1]WIN BRUTO BI'!$AR:$AR,AI$2,'[1]WIN BRUTO BI'!$D:$D,$W16)</f>
        <v>#VALUE!</v>
      </c>
      <c r="AJ16" s="289" t="e">
        <f>SUMIFS('[1]WIN BRUTO BI'!$AQ:$AQ,'[1]WIN BRUTO BI'!$AR:$AR,AJ$2,'[1]WIN BRUTO BI'!$D:$D,$W16)</f>
        <v>#VALUE!</v>
      </c>
      <c r="AK16" s="289">
        <f>SUMIFS('[1]WIN BRUTO BI'!$AQ:$AQ,'[1]WIN BRUTO BI'!$AR:$AR,AK$2,'[1]WIN BRUTO BI'!$D:$D,$W16)</f>
        <v>1169498568</v>
      </c>
    </row>
    <row r="17" spans="2:37">
      <c r="B17" s="269">
        <v>15</v>
      </c>
      <c r="C17" s="269" t="str">
        <f t="shared" si="0"/>
        <v>Antay Casino &amp; Hotel</v>
      </c>
      <c r="D17" s="273" t="e">
        <f t="shared" si="1"/>
        <v>#VALUE!</v>
      </c>
      <c r="E17" s="273">
        <f t="shared" si="2"/>
        <v>1066009620</v>
      </c>
      <c r="M17" s="266">
        <f t="shared" si="3"/>
        <v>12</v>
      </c>
      <c r="N17" s="264" t="str">
        <f t="shared" si="5"/>
        <v>Marina del Sol Osorno</v>
      </c>
      <c r="O17" s="272">
        <f t="shared" si="4"/>
        <v>914031211</v>
      </c>
      <c r="P17" s="272" t="e">
        <f t="shared" si="4"/>
        <v>#VALUE!</v>
      </c>
      <c r="W17" s="291">
        <v>15</v>
      </c>
      <c r="X17">
        <f t="shared" si="6"/>
        <v>14</v>
      </c>
      <c r="Y17" s="264" t="str">
        <f>'Ingresos Brutos del Juego'!B26</f>
        <v>Marina del Sol Osorno</v>
      </c>
      <c r="Z17" s="289" t="e">
        <f>SUMIFS('[1]WIN BRUTO BI'!$AQ:$AQ,'[1]WIN BRUTO BI'!$AR:$AR,Z$2,'[1]WIN BRUTO BI'!$D:$D,$W17)</f>
        <v>#VALUE!</v>
      </c>
      <c r="AA17" s="289" t="e">
        <f>SUMIFS('[1]WIN BRUTO BI'!$AQ:$AQ,'[1]WIN BRUTO BI'!$AR:$AR,AA$2,'[1]WIN BRUTO BI'!$D:$D,$W17)</f>
        <v>#VALUE!</v>
      </c>
      <c r="AB17" s="289" t="e">
        <f>SUMIFS('[1]WIN BRUTO BI'!$AQ:$AQ,'[1]WIN BRUTO BI'!$AR:$AR,AB$2,'[1]WIN BRUTO BI'!$D:$D,$W17)</f>
        <v>#VALUE!</v>
      </c>
      <c r="AC17" s="289" t="e">
        <f>SUMIFS('[1]WIN BRUTO BI'!$AQ:$AQ,'[1]WIN BRUTO BI'!$AR:$AR,AC$2,'[1]WIN BRUTO BI'!$D:$D,$W17)</f>
        <v>#VALUE!</v>
      </c>
      <c r="AD17" s="289" t="e">
        <f>SUMIFS('[1]WIN BRUTO BI'!$AQ:$AQ,'[1]WIN BRUTO BI'!$AR:$AR,AD$2,'[1]WIN BRUTO BI'!$D:$D,$W17)</f>
        <v>#VALUE!</v>
      </c>
      <c r="AE17" s="289" t="e">
        <f>SUMIFS('[1]WIN BRUTO BI'!$AQ:$AQ,'[1]WIN BRUTO BI'!$AR:$AR,AE$2,'[1]WIN BRUTO BI'!$D:$D,$W17)</f>
        <v>#VALUE!</v>
      </c>
      <c r="AF17" s="289" t="e">
        <f>SUMIFS('[1]WIN BRUTO BI'!$AQ:$AQ,'[1]WIN BRUTO BI'!$AR:$AR,AF$2,'[1]WIN BRUTO BI'!$D:$D,$W17)</f>
        <v>#VALUE!</v>
      </c>
      <c r="AG17" s="289" t="e">
        <f>SUMIFS('[1]WIN BRUTO BI'!$AQ:$AQ,'[1]WIN BRUTO BI'!$AR:$AR,AG$2,'[1]WIN BRUTO BI'!$D:$D,$W17)</f>
        <v>#VALUE!</v>
      </c>
      <c r="AH17" s="289" t="e">
        <f>SUMIFS('[1]WIN BRUTO BI'!$AQ:$AQ,'[1]WIN BRUTO BI'!$AR:$AR,AH$2,'[1]WIN BRUTO BI'!$D:$D,$W17)</f>
        <v>#VALUE!</v>
      </c>
      <c r="AI17" s="289" t="e">
        <f>SUMIFS('[1]WIN BRUTO BI'!$AQ:$AQ,'[1]WIN BRUTO BI'!$AR:$AR,AI$2,'[1]WIN BRUTO BI'!$D:$D,$W17)</f>
        <v>#VALUE!</v>
      </c>
      <c r="AJ17" s="289" t="e">
        <f>SUMIFS('[1]WIN BRUTO BI'!$AQ:$AQ,'[1]WIN BRUTO BI'!$AR:$AR,AJ$2,'[1]WIN BRUTO BI'!$D:$D,$W17)</f>
        <v>#VALUE!</v>
      </c>
      <c r="AK17" s="289">
        <f>SUMIFS('[1]WIN BRUTO BI'!$AQ:$AQ,'[1]WIN BRUTO BI'!$AR:$AR,AK$2,'[1]WIN BRUTO BI'!$D:$D,$W17)</f>
        <v>914031211</v>
      </c>
    </row>
    <row r="18" spans="2:37">
      <c r="B18" s="269">
        <v>16</v>
      </c>
      <c r="C18" s="269" t="str">
        <f t="shared" si="0"/>
        <v>Dreams Valdivia</v>
      </c>
      <c r="D18" s="273" t="e">
        <f t="shared" si="1"/>
        <v>#VALUE!</v>
      </c>
      <c r="E18" s="273">
        <f t="shared" si="2"/>
        <v>1169498568</v>
      </c>
      <c r="M18" s="266">
        <f t="shared" si="3"/>
        <v>3</v>
      </c>
      <c r="N18" s="264" t="str">
        <f t="shared" si="5"/>
        <v>Enjoy Chiloé</v>
      </c>
      <c r="O18" s="272">
        <f t="shared" si="4"/>
        <v>387728875</v>
      </c>
      <c r="P18" s="272" t="e">
        <f t="shared" si="4"/>
        <v>#VALUE!</v>
      </c>
      <c r="W18" s="291">
        <v>16</v>
      </c>
      <c r="X18">
        <f t="shared" si="6"/>
        <v>15</v>
      </c>
      <c r="Y18" s="264" t="str">
        <f>'Ingresos Brutos del Juego'!B27</f>
        <v>Enjoy Chiloé</v>
      </c>
      <c r="Z18" s="289" t="e">
        <f>SUMIFS('[1]WIN BRUTO BI'!$AQ:$AQ,'[1]WIN BRUTO BI'!$AR:$AR,Z$2,'[1]WIN BRUTO BI'!$D:$D,$W18)</f>
        <v>#VALUE!</v>
      </c>
      <c r="AA18" s="289" t="e">
        <f>SUMIFS('[1]WIN BRUTO BI'!$AQ:$AQ,'[1]WIN BRUTO BI'!$AR:$AR,AA$2,'[1]WIN BRUTO BI'!$D:$D,$W18)</f>
        <v>#VALUE!</v>
      </c>
      <c r="AB18" s="289" t="e">
        <f>SUMIFS('[1]WIN BRUTO BI'!$AQ:$AQ,'[1]WIN BRUTO BI'!$AR:$AR,AB$2,'[1]WIN BRUTO BI'!$D:$D,$W18)</f>
        <v>#VALUE!</v>
      </c>
      <c r="AC18" s="289" t="e">
        <f>SUMIFS('[1]WIN BRUTO BI'!$AQ:$AQ,'[1]WIN BRUTO BI'!$AR:$AR,AC$2,'[1]WIN BRUTO BI'!$D:$D,$W18)</f>
        <v>#VALUE!</v>
      </c>
      <c r="AD18" s="289" t="e">
        <f>SUMIFS('[1]WIN BRUTO BI'!$AQ:$AQ,'[1]WIN BRUTO BI'!$AR:$AR,AD$2,'[1]WIN BRUTO BI'!$D:$D,$W18)</f>
        <v>#VALUE!</v>
      </c>
      <c r="AE18" s="289" t="e">
        <f>SUMIFS('[1]WIN BRUTO BI'!$AQ:$AQ,'[1]WIN BRUTO BI'!$AR:$AR,AE$2,'[1]WIN BRUTO BI'!$D:$D,$W18)</f>
        <v>#VALUE!</v>
      </c>
      <c r="AF18" s="289" t="e">
        <f>SUMIFS('[1]WIN BRUTO BI'!$AQ:$AQ,'[1]WIN BRUTO BI'!$AR:$AR,AF$2,'[1]WIN BRUTO BI'!$D:$D,$W18)</f>
        <v>#VALUE!</v>
      </c>
      <c r="AG18" s="289" t="e">
        <f>SUMIFS('[1]WIN BRUTO BI'!$AQ:$AQ,'[1]WIN BRUTO BI'!$AR:$AR,AG$2,'[1]WIN BRUTO BI'!$D:$D,$W18)</f>
        <v>#VALUE!</v>
      </c>
      <c r="AH18" s="289" t="e">
        <f>SUMIFS('[1]WIN BRUTO BI'!$AQ:$AQ,'[1]WIN BRUTO BI'!$AR:$AR,AH$2,'[1]WIN BRUTO BI'!$D:$D,$W18)</f>
        <v>#VALUE!</v>
      </c>
      <c r="AI18" s="289" t="e">
        <f>SUMIFS('[1]WIN BRUTO BI'!$AQ:$AQ,'[1]WIN BRUTO BI'!$AR:$AR,AI$2,'[1]WIN BRUTO BI'!$D:$D,$W18)</f>
        <v>#VALUE!</v>
      </c>
      <c r="AJ18" s="289" t="e">
        <f>SUMIFS('[1]WIN BRUTO BI'!$AQ:$AQ,'[1]WIN BRUTO BI'!$AR:$AR,AJ$2,'[1]WIN BRUTO BI'!$D:$D,$W18)</f>
        <v>#VALUE!</v>
      </c>
      <c r="AK18" s="289">
        <f>SUMIFS('[1]WIN BRUTO BI'!$AQ:$AQ,'[1]WIN BRUTO BI'!$AR:$AR,AK$2,'[1]WIN BRUTO BI'!$D:$D,$W18)</f>
        <v>387728875</v>
      </c>
    </row>
    <row r="19" spans="2:37">
      <c r="B19" s="269">
        <v>17</v>
      </c>
      <c r="C19" s="269" t="str">
        <f t="shared" si="0"/>
        <v>Puerto Varas</v>
      </c>
      <c r="D19" s="273">
        <f t="shared" si="1"/>
        <v>1456638072.3400004</v>
      </c>
      <c r="E19" s="273">
        <f t="shared" si="2"/>
        <v>1332859703.7099998</v>
      </c>
      <c r="M19" s="266">
        <f t="shared" si="3"/>
        <v>6</v>
      </c>
      <c r="N19" s="264" t="str">
        <f t="shared" si="5"/>
        <v>Dreams Coyhaique</v>
      </c>
      <c r="O19" s="272">
        <f t="shared" si="4"/>
        <v>445757610</v>
      </c>
      <c r="P19" s="272" t="e">
        <f t="shared" si="4"/>
        <v>#VALUE!</v>
      </c>
      <c r="W19" s="291">
        <v>17</v>
      </c>
      <c r="X19">
        <f t="shared" si="6"/>
        <v>16</v>
      </c>
      <c r="Y19" s="264" t="str">
        <f>'Ingresos Brutos del Juego'!B28</f>
        <v>Dreams Coyhaique</v>
      </c>
      <c r="Z19" s="289" t="e">
        <f>SUMIFS('[1]WIN BRUTO BI'!$AQ:$AQ,'[1]WIN BRUTO BI'!$AR:$AR,Z$2,'[1]WIN BRUTO BI'!$D:$D,$W19)</f>
        <v>#VALUE!</v>
      </c>
      <c r="AA19" s="289" t="e">
        <f>SUMIFS('[1]WIN BRUTO BI'!$AQ:$AQ,'[1]WIN BRUTO BI'!$AR:$AR,AA$2,'[1]WIN BRUTO BI'!$D:$D,$W19)</f>
        <v>#VALUE!</v>
      </c>
      <c r="AB19" s="289" t="e">
        <f>SUMIFS('[1]WIN BRUTO BI'!$AQ:$AQ,'[1]WIN BRUTO BI'!$AR:$AR,AB$2,'[1]WIN BRUTO BI'!$D:$D,$W19)</f>
        <v>#VALUE!</v>
      </c>
      <c r="AC19" s="289" t="e">
        <f>SUMIFS('[1]WIN BRUTO BI'!$AQ:$AQ,'[1]WIN BRUTO BI'!$AR:$AR,AC$2,'[1]WIN BRUTO BI'!$D:$D,$W19)</f>
        <v>#VALUE!</v>
      </c>
      <c r="AD19" s="289" t="e">
        <f>SUMIFS('[1]WIN BRUTO BI'!$AQ:$AQ,'[1]WIN BRUTO BI'!$AR:$AR,AD$2,'[1]WIN BRUTO BI'!$D:$D,$W19)</f>
        <v>#VALUE!</v>
      </c>
      <c r="AE19" s="289" t="e">
        <f>SUMIFS('[1]WIN BRUTO BI'!$AQ:$AQ,'[1]WIN BRUTO BI'!$AR:$AR,AE$2,'[1]WIN BRUTO BI'!$D:$D,$W19)</f>
        <v>#VALUE!</v>
      </c>
      <c r="AF19" s="289" t="e">
        <f>SUMIFS('[1]WIN BRUTO BI'!$AQ:$AQ,'[1]WIN BRUTO BI'!$AR:$AR,AF$2,'[1]WIN BRUTO BI'!$D:$D,$W19)</f>
        <v>#VALUE!</v>
      </c>
      <c r="AG19" s="289" t="e">
        <f>SUMIFS('[1]WIN BRUTO BI'!$AQ:$AQ,'[1]WIN BRUTO BI'!$AR:$AR,AG$2,'[1]WIN BRUTO BI'!$D:$D,$W19)</f>
        <v>#VALUE!</v>
      </c>
      <c r="AH19" s="289" t="e">
        <f>SUMIFS('[1]WIN BRUTO BI'!$AQ:$AQ,'[1]WIN BRUTO BI'!$AR:$AR,AH$2,'[1]WIN BRUTO BI'!$D:$D,$W19)</f>
        <v>#VALUE!</v>
      </c>
      <c r="AI19" s="289" t="e">
        <f>SUMIFS('[1]WIN BRUTO BI'!$AQ:$AQ,'[1]WIN BRUTO BI'!$AR:$AR,AI$2,'[1]WIN BRUTO BI'!$D:$D,$W19)</f>
        <v>#VALUE!</v>
      </c>
      <c r="AJ19" s="289" t="e">
        <f>SUMIFS('[1]WIN BRUTO BI'!$AQ:$AQ,'[1]WIN BRUTO BI'!$AR:$AR,AJ$2,'[1]WIN BRUTO BI'!$D:$D,$W19)</f>
        <v>#VALUE!</v>
      </c>
      <c r="AK19" s="289">
        <f>SUMIFS('[1]WIN BRUTO BI'!$AQ:$AQ,'[1]WIN BRUTO BI'!$AR:$AR,AK$2,'[1]WIN BRUTO BI'!$D:$D,$W19)</f>
        <v>445757610</v>
      </c>
    </row>
    <row r="20" spans="2:37">
      <c r="B20" s="269">
        <v>18</v>
      </c>
      <c r="C20" s="269" t="str">
        <f t="shared" si="0"/>
        <v>Dreams Punta Arenas</v>
      </c>
      <c r="D20" s="273" t="e">
        <f t="shared" si="1"/>
        <v>#VALUE!</v>
      </c>
      <c r="E20" s="273">
        <f t="shared" si="2"/>
        <v>1723431284</v>
      </c>
      <c r="M20" s="266">
        <f t="shared" si="3"/>
        <v>18</v>
      </c>
      <c r="N20" s="264" t="str">
        <f t="shared" si="5"/>
        <v>Dreams Punta Arenas</v>
      </c>
      <c r="O20" s="272">
        <f t="shared" si="4"/>
        <v>1723431284</v>
      </c>
      <c r="P20" s="272" t="e">
        <f t="shared" si="4"/>
        <v>#VALUE!</v>
      </c>
      <c r="W20" s="291">
        <v>18</v>
      </c>
      <c r="X20">
        <f t="shared" si="6"/>
        <v>17</v>
      </c>
      <c r="Y20" s="264" t="str">
        <f>'Ingresos Brutos del Juego'!B29</f>
        <v>Dreams Punta Arenas</v>
      </c>
      <c r="Z20" s="289" t="e">
        <f>SUMIFS('[1]WIN BRUTO BI'!$AQ:$AQ,'[1]WIN BRUTO BI'!$AR:$AR,Z$2,'[1]WIN BRUTO BI'!$D:$D,$W20)</f>
        <v>#VALUE!</v>
      </c>
      <c r="AA20" s="289" t="e">
        <f>SUMIFS('[1]WIN BRUTO BI'!$AQ:$AQ,'[1]WIN BRUTO BI'!$AR:$AR,AA$2,'[1]WIN BRUTO BI'!$D:$D,$W20)</f>
        <v>#VALUE!</v>
      </c>
      <c r="AB20" s="289" t="e">
        <f>SUMIFS('[1]WIN BRUTO BI'!$AQ:$AQ,'[1]WIN BRUTO BI'!$AR:$AR,AB$2,'[1]WIN BRUTO BI'!$D:$D,$W20)</f>
        <v>#VALUE!</v>
      </c>
      <c r="AC20" s="289" t="e">
        <f>SUMIFS('[1]WIN BRUTO BI'!$AQ:$AQ,'[1]WIN BRUTO BI'!$AR:$AR,AC$2,'[1]WIN BRUTO BI'!$D:$D,$W20)</f>
        <v>#VALUE!</v>
      </c>
      <c r="AD20" s="289" t="e">
        <f>SUMIFS('[1]WIN BRUTO BI'!$AQ:$AQ,'[1]WIN BRUTO BI'!$AR:$AR,AD$2,'[1]WIN BRUTO BI'!$D:$D,$W20)</f>
        <v>#VALUE!</v>
      </c>
      <c r="AE20" s="289" t="e">
        <f>SUMIFS('[1]WIN BRUTO BI'!$AQ:$AQ,'[1]WIN BRUTO BI'!$AR:$AR,AE$2,'[1]WIN BRUTO BI'!$D:$D,$W20)</f>
        <v>#VALUE!</v>
      </c>
      <c r="AF20" s="289" t="e">
        <f>SUMIFS('[1]WIN BRUTO BI'!$AQ:$AQ,'[1]WIN BRUTO BI'!$AR:$AR,AF$2,'[1]WIN BRUTO BI'!$D:$D,$W20)</f>
        <v>#VALUE!</v>
      </c>
      <c r="AG20" s="289" t="e">
        <f>SUMIFS('[1]WIN BRUTO BI'!$AQ:$AQ,'[1]WIN BRUTO BI'!$AR:$AR,AG$2,'[1]WIN BRUTO BI'!$D:$D,$W20)</f>
        <v>#VALUE!</v>
      </c>
      <c r="AH20" s="289" t="e">
        <f>SUMIFS('[1]WIN BRUTO BI'!$AQ:$AQ,'[1]WIN BRUTO BI'!$AR:$AR,AH$2,'[1]WIN BRUTO BI'!$D:$D,$W20)</f>
        <v>#VALUE!</v>
      </c>
      <c r="AI20" s="289" t="e">
        <f>SUMIFS('[1]WIN BRUTO BI'!$AQ:$AQ,'[1]WIN BRUTO BI'!$AR:$AR,AI$2,'[1]WIN BRUTO BI'!$D:$D,$W20)</f>
        <v>#VALUE!</v>
      </c>
      <c r="AJ20" s="289" t="e">
        <f>SUMIFS('[1]WIN BRUTO BI'!$AQ:$AQ,'[1]WIN BRUTO BI'!$AR:$AR,AJ$2,'[1]WIN BRUTO BI'!$D:$D,$W20)</f>
        <v>#VALUE!</v>
      </c>
      <c r="AK20" s="289">
        <f>SUMIFS('[1]WIN BRUTO BI'!$AQ:$AQ,'[1]WIN BRUTO BI'!$AR:$AR,AK$2,'[1]WIN BRUTO BI'!$D:$D,$W20)</f>
        <v>1723431284</v>
      </c>
    </row>
    <row r="21" spans="2:37">
      <c r="B21" s="269">
        <v>19</v>
      </c>
      <c r="C21" s="269" t="str">
        <f t="shared" si="0"/>
        <v>Iquique</v>
      </c>
      <c r="D21" s="273">
        <f t="shared" si="1"/>
        <v>1807339498.99</v>
      </c>
      <c r="E21" s="273">
        <f t="shared" si="2"/>
        <v>1769741063.47</v>
      </c>
      <c r="M21" s="266">
        <f t="shared" si="3"/>
        <v>2</v>
      </c>
      <c r="N21" s="264" t="str">
        <f t="shared" si="5"/>
        <v>Arica</v>
      </c>
      <c r="O21" s="272">
        <f t="shared" si="4"/>
        <v>347541315</v>
      </c>
      <c r="P21" s="272">
        <f t="shared" si="4"/>
        <v>365368380</v>
      </c>
      <c r="X21">
        <f t="shared" si="6"/>
        <v>18</v>
      </c>
      <c r="Y21" s="264" t="str">
        <f>'Ingresos Brutos del Juego'!B31</f>
        <v>Arica</v>
      </c>
      <c r="Z21" s="289">
        <f>HLOOKUP(Z$2,[2]Parametros!$B$50:$BI$59,4,FALSE)</f>
        <v>449768120</v>
      </c>
      <c r="AA21" s="289">
        <f>HLOOKUP(AA$2,[2]Parametros!$B$50:$BI$59,4,FALSE)</f>
        <v>400390995</v>
      </c>
      <c r="AB21" s="289">
        <f>HLOOKUP(AB$2,[2]Parametros!$B$50:$BI$59,4,FALSE)</f>
        <v>418547270</v>
      </c>
      <c r="AC21" s="289">
        <f>HLOOKUP(AC$2,[2]Parametros!$B$50:$BI$59,4,FALSE)</f>
        <v>407076605</v>
      </c>
      <c r="AD21" s="289">
        <f>HLOOKUP(AD$2,[2]Parametros!$B$50:$BI$59,4,FALSE)</f>
        <v>398810885</v>
      </c>
      <c r="AE21" s="289">
        <f>HLOOKUP(AE$2,[2]Parametros!$B$50:$BI$59,4,FALSE)</f>
        <v>391733215</v>
      </c>
      <c r="AF21" s="289">
        <f>HLOOKUP(AF$2,[2]Parametros!$B$50:$BI$59,4,FALSE)</f>
        <v>371170130</v>
      </c>
      <c r="AG21" s="289">
        <f>HLOOKUP(AG$2,[2]Parametros!$B$50:$BI$59,4,FALSE)</f>
        <v>378111510</v>
      </c>
      <c r="AH21" s="289">
        <f>HLOOKUP(AH$2,[2]Parametros!$B$50:$BI$59,4,FALSE)</f>
        <v>418373284</v>
      </c>
      <c r="AI21" s="289">
        <f>HLOOKUP(AI$2,[2]Parametros!$B$50:$BI$59,4,FALSE)</f>
        <v>356284695</v>
      </c>
      <c r="AJ21" s="289">
        <f>HLOOKUP(AJ$2,[2]Parametros!$B$50:$BI$59,4,FALSE)</f>
        <v>365368380</v>
      </c>
      <c r="AK21" s="289">
        <f>HLOOKUP(AK$2,[2]Parametros!$B$50:$BI$59,4,FALSE)</f>
        <v>347541315</v>
      </c>
    </row>
    <row r="22" spans="2:37">
      <c r="B22" s="269">
        <v>20</v>
      </c>
      <c r="C22" s="269" t="str">
        <f t="shared" si="0"/>
        <v>Dreams Temuco</v>
      </c>
      <c r="D22" s="273" t="e">
        <f t="shared" si="1"/>
        <v>#VALUE!</v>
      </c>
      <c r="E22" s="273">
        <f t="shared" si="2"/>
        <v>1962501518</v>
      </c>
      <c r="M22" s="266">
        <f t="shared" si="3"/>
        <v>19</v>
      </c>
      <c r="N22" s="264" t="str">
        <f t="shared" si="5"/>
        <v>Iquique</v>
      </c>
      <c r="O22" s="272">
        <f t="shared" si="4"/>
        <v>1769741063.47</v>
      </c>
      <c r="P22" s="272">
        <f t="shared" si="4"/>
        <v>1807339498.99</v>
      </c>
      <c r="X22">
        <f t="shared" si="6"/>
        <v>19</v>
      </c>
      <c r="Y22" s="264" t="str">
        <f>'Ingresos Brutos del Juego'!B32</f>
        <v>Iquique</v>
      </c>
      <c r="Z22" s="289">
        <f>HLOOKUP(Z$2,[2]Parametros!$B$50:$BI$59,5,FALSE)</f>
        <v>1649621291</v>
      </c>
      <c r="AA22" s="289">
        <f>HLOOKUP(AA$2,[2]Parametros!$B$50:$BI$59,5,FALSE)</f>
        <v>1684410475</v>
      </c>
      <c r="AB22" s="289">
        <f>HLOOKUP(AB$2,[2]Parametros!$B$50:$BI$59,5,FALSE)</f>
        <v>1542786411</v>
      </c>
      <c r="AC22" s="289">
        <f>HLOOKUP(AC$2,[2]Parametros!$B$50:$BI$59,5,FALSE)</f>
        <v>1789604295</v>
      </c>
      <c r="AD22" s="289">
        <f>HLOOKUP(AD$2,[2]Parametros!$B$50:$BI$59,5,FALSE)</f>
        <v>1763469047</v>
      </c>
      <c r="AE22" s="289">
        <f>HLOOKUP(AE$2,[2]Parametros!$B$50:$BI$59,5,FALSE)</f>
        <v>1489102655</v>
      </c>
      <c r="AF22" s="289">
        <f>HLOOKUP(AF$2,[2]Parametros!$B$50:$BI$59,5,FALSE)</f>
        <v>1699981591.5</v>
      </c>
      <c r="AG22" s="289">
        <f>HLOOKUP(AG$2,[2]Parametros!$B$50:$BI$59,5,FALSE)</f>
        <v>1577129214.3599999</v>
      </c>
      <c r="AH22" s="289">
        <f>HLOOKUP(AH$2,[2]Parametros!$B$50:$BI$59,5,FALSE)</f>
        <v>1750202202.76</v>
      </c>
      <c r="AI22" s="289">
        <f>HLOOKUP(AI$2,[2]Parametros!$B$50:$BI$59,5,FALSE)</f>
        <v>1547681292.95</v>
      </c>
      <c r="AJ22" s="289">
        <f>HLOOKUP(AJ$2,[2]Parametros!$B$50:$BI$59,5,FALSE)</f>
        <v>1807339498.99</v>
      </c>
      <c r="AK22" s="289">
        <f>HLOOKUP(AK$2,[2]Parametros!$B$50:$BI$59,5,FALSE)</f>
        <v>1769741063.47</v>
      </c>
    </row>
    <row r="23" spans="2:37">
      <c r="B23" s="269">
        <v>21</v>
      </c>
      <c r="C23" s="269" t="str">
        <f t="shared" si="0"/>
        <v>Enjoy Antofagasta</v>
      </c>
      <c r="D23" s="273" t="e">
        <f t="shared" si="1"/>
        <v>#VALUE!</v>
      </c>
      <c r="E23" s="273">
        <f t="shared" si="2"/>
        <v>2116232610</v>
      </c>
      <c r="M23" s="266">
        <f t="shared" si="3"/>
        <v>22</v>
      </c>
      <c r="N23" s="264" t="str">
        <f t="shared" si="5"/>
        <v>Coquimbo</v>
      </c>
      <c r="O23" s="272">
        <f t="shared" si="4"/>
        <v>2255137953</v>
      </c>
      <c r="P23" s="272">
        <f t="shared" si="4"/>
        <v>2629857960</v>
      </c>
      <c r="X23">
        <f t="shared" si="6"/>
        <v>20</v>
      </c>
      <c r="Y23" s="264" t="str">
        <f>'Ingresos Brutos del Juego'!B33</f>
        <v>Coquimbo</v>
      </c>
      <c r="Z23" s="289">
        <f>HLOOKUP(Z$2,[2]Parametros!$B$50:$BI$59,6,FALSE)</f>
        <v>2718036035</v>
      </c>
      <c r="AA23" s="289">
        <f>HLOOKUP(AA$2,[2]Parametros!$B$50:$BI$59,6,FALSE)</f>
        <v>2279451198.9000001</v>
      </c>
      <c r="AB23" s="289">
        <f>HLOOKUP(AB$2,[2]Parametros!$B$50:$BI$59,6,FALSE)</f>
        <v>2252371660</v>
      </c>
      <c r="AC23" s="289">
        <f>HLOOKUP(AC$2,[2]Parametros!$B$50:$BI$59,6,FALSE)</f>
        <v>2461723831</v>
      </c>
      <c r="AD23" s="289">
        <f>HLOOKUP(AD$2,[2]Parametros!$B$50:$BI$59,6,FALSE)</f>
        <v>2914027694</v>
      </c>
      <c r="AE23" s="289">
        <f>HLOOKUP(AE$2,[2]Parametros!$B$50:$BI$59,6,FALSE)</f>
        <v>3150452867</v>
      </c>
      <c r="AF23" s="289">
        <f>HLOOKUP(AF$2,[2]Parametros!$B$50:$BI$59,6,FALSE)</f>
        <v>2371166736</v>
      </c>
      <c r="AG23" s="289">
        <f>HLOOKUP(AG$2,[2]Parametros!$B$50:$BI$59,6,FALSE)</f>
        <v>2353997136</v>
      </c>
      <c r="AH23" s="289">
        <f>HLOOKUP(AH$2,[2]Parametros!$B$50:$BI$59,6,FALSE)</f>
        <v>2539139465</v>
      </c>
      <c r="AI23" s="289">
        <f>HLOOKUP(AI$2,[2]Parametros!$B$50:$BI$59,6,FALSE)</f>
        <v>2164847787</v>
      </c>
      <c r="AJ23" s="289">
        <f>HLOOKUP(AJ$2,[2]Parametros!$B$50:$BI$59,6,FALSE)</f>
        <v>2629857960</v>
      </c>
      <c r="AK23" s="289">
        <f>HLOOKUP(AK$2,[2]Parametros!$B$50:$BI$59,6,FALSE)</f>
        <v>2255137953</v>
      </c>
    </row>
    <row r="24" spans="2:37">
      <c r="B24" s="269">
        <v>22</v>
      </c>
      <c r="C24" s="269" t="str">
        <f t="shared" si="0"/>
        <v>Coquimbo</v>
      </c>
      <c r="D24" s="273">
        <f t="shared" si="1"/>
        <v>2629857960</v>
      </c>
      <c r="E24" s="273">
        <f t="shared" si="2"/>
        <v>2255137953</v>
      </c>
      <c r="M24" s="266">
        <f t="shared" si="3"/>
        <v>25</v>
      </c>
      <c r="N24" s="264" t="str">
        <f t="shared" si="5"/>
        <v>Viña del Mar</v>
      </c>
      <c r="O24" s="272">
        <f t="shared" si="4"/>
        <v>4910348754.2900009</v>
      </c>
      <c r="P24" s="272">
        <f t="shared" si="4"/>
        <v>4461494678.999999</v>
      </c>
      <c r="X24">
        <f t="shared" si="6"/>
        <v>21</v>
      </c>
      <c r="Y24" s="264" t="str">
        <f>'Ingresos Brutos del Juego'!B34</f>
        <v>Viña del Mar</v>
      </c>
      <c r="Z24" s="289">
        <f>HLOOKUP(Z$2,[2]Parametros!$B$50:$BI$59,7,FALSE)</f>
        <v>4730753630.5799999</v>
      </c>
      <c r="AA24" s="289">
        <f>HLOOKUP(AA$2,[2]Parametros!$B$50:$BI$59,7,FALSE)</f>
        <v>3963369651.1400003</v>
      </c>
      <c r="AB24" s="289">
        <f>HLOOKUP(AB$2,[2]Parametros!$B$50:$BI$59,7,FALSE)</f>
        <v>4421046279.789999</v>
      </c>
      <c r="AC24" s="289">
        <f>HLOOKUP(AC$2,[2]Parametros!$B$50:$BI$59,7,FALSE)</f>
        <v>4191694222.75</v>
      </c>
      <c r="AD24" s="289">
        <f>HLOOKUP(AD$2,[2]Parametros!$B$50:$BI$59,7,FALSE)</f>
        <v>5640913333.1100006</v>
      </c>
      <c r="AE24" s="289">
        <f>HLOOKUP(AE$2,[2]Parametros!$B$50:$BI$59,7,FALSE)</f>
        <v>5767121724.6700001</v>
      </c>
      <c r="AF24" s="289">
        <f>HLOOKUP(AF$2,[2]Parametros!$B$50:$BI$59,7,FALSE)</f>
        <v>5214539931.5500002</v>
      </c>
      <c r="AG24" s="289">
        <f>HLOOKUP(AG$2,[2]Parametros!$B$50:$BI$59,7,FALSE)</f>
        <v>4532912573.6999998</v>
      </c>
      <c r="AH24" s="289">
        <f>HLOOKUP(AH$2,[2]Parametros!$B$50:$BI$59,7,FALSE)</f>
        <v>4185627812.2499995</v>
      </c>
      <c r="AI24" s="289">
        <f>HLOOKUP(AI$2,[2]Parametros!$B$50:$BI$59,7,FALSE)</f>
        <v>3915020358.1000004</v>
      </c>
      <c r="AJ24" s="289">
        <f>HLOOKUP(AJ$2,[2]Parametros!$B$50:$BI$59,7,FALSE)</f>
        <v>4461494678.999999</v>
      </c>
      <c r="AK24" s="289">
        <f>HLOOKUP(AK$2,[2]Parametros!$B$50:$BI$59,7,FALSE)</f>
        <v>4910348754.2900009</v>
      </c>
    </row>
    <row r="25" spans="2:37">
      <c r="B25" s="269">
        <v>23</v>
      </c>
      <c r="C25" s="269" t="str">
        <f t="shared" si="0"/>
        <v>Casino Rinconada</v>
      </c>
      <c r="D25" s="273" t="e">
        <f t="shared" si="1"/>
        <v>#VALUE!</v>
      </c>
      <c r="E25" s="273">
        <f t="shared" si="2"/>
        <v>3101652384</v>
      </c>
      <c r="M25" s="266">
        <f t="shared" si="3"/>
        <v>10</v>
      </c>
      <c r="N25" s="264" t="str">
        <f t="shared" si="5"/>
        <v>Pucón</v>
      </c>
      <c r="O25" s="272">
        <f t="shared" si="4"/>
        <v>732961441</v>
      </c>
      <c r="P25" s="272">
        <f t="shared" si="4"/>
        <v>1168678673</v>
      </c>
      <c r="X25">
        <f t="shared" si="6"/>
        <v>22</v>
      </c>
      <c r="Y25" s="264" t="str">
        <f>'Ingresos Brutos del Juego'!B35</f>
        <v>Pucón</v>
      </c>
      <c r="Z25" s="289">
        <f>HLOOKUP(Z$2,[2]Parametros!$B$50:$BI$59,8,FALSE)</f>
        <v>896702549</v>
      </c>
      <c r="AA25" s="289">
        <f>HLOOKUP(AA$2,[2]Parametros!$B$50:$BI$59,8,FALSE)</f>
        <v>656041656</v>
      </c>
      <c r="AB25" s="289">
        <f>HLOOKUP(AB$2,[2]Parametros!$B$50:$BI$59,8,FALSE)</f>
        <v>977970107</v>
      </c>
      <c r="AC25" s="289">
        <f>HLOOKUP(AC$2,[2]Parametros!$B$50:$BI$59,8,FALSE)</f>
        <v>861420620</v>
      </c>
      <c r="AD25" s="289">
        <f>HLOOKUP(AD$2,[2]Parametros!$B$50:$BI$59,8,FALSE)</f>
        <v>1933089160</v>
      </c>
      <c r="AE25" s="289">
        <f>HLOOKUP(AE$2,[2]Parametros!$B$50:$BI$59,8,FALSE)</f>
        <v>2560289019</v>
      </c>
      <c r="AF25" s="289">
        <f>HLOOKUP(AF$2,[2]Parametros!$B$50:$BI$59,8,FALSE)</f>
        <v>939181641</v>
      </c>
      <c r="AG25" s="289">
        <f>HLOOKUP(AG$2,[2]Parametros!$B$50:$BI$59,8,FALSE)</f>
        <v>836763537</v>
      </c>
      <c r="AH25" s="289">
        <f>HLOOKUP(AH$2,[2]Parametros!$B$50:$BI$59,8,FALSE)</f>
        <v>849448437</v>
      </c>
      <c r="AI25" s="289">
        <f>HLOOKUP(AI$2,[2]Parametros!$B$50:$BI$59,8,FALSE)</f>
        <v>608527731</v>
      </c>
      <c r="AJ25" s="289">
        <f>HLOOKUP(AJ$2,[2]Parametros!$B$50:$BI$59,8,FALSE)</f>
        <v>1168678673</v>
      </c>
      <c r="AK25" s="289">
        <f>HLOOKUP(AK$2,[2]Parametros!$B$50:$BI$59,8,FALSE)</f>
        <v>732961441</v>
      </c>
    </row>
    <row r="26" spans="2:37">
      <c r="B26" s="269">
        <v>24</v>
      </c>
      <c r="C26" s="269" t="str">
        <f t="shared" si="0"/>
        <v>Marina del Sol Talcahuano</v>
      </c>
      <c r="D26" s="273" t="e">
        <f t="shared" si="1"/>
        <v>#VALUE!</v>
      </c>
      <c r="E26" s="273">
        <f t="shared" si="2"/>
        <v>3313715577</v>
      </c>
      <c r="M26" s="266">
        <f t="shared" si="3"/>
        <v>17</v>
      </c>
      <c r="N26" s="264" t="str">
        <f t="shared" si="5"/>
        <v>Puerto Varas</v>
      </c>
      <c r="O26" s="272">
        <f t="shared" si="4"/>
        <v>1332859703.7099998</v>
      </c>
      <c r="P26" s="272">
        <f t="shared" si="4"/>
        <v>1456638072.3400004</v>
      </c>
      <c r="X26">
        <f t="shared" si="6"/>
        <v>23</v>
      </c>
      <c r="Y26" s="264" t="str">
        <f>'Ingresos Brutos del Juego'!B36</f>
        <v>Puerto Varas</v>
      </c>
      <c r="Z26" s="289">
        <f>HLOOKUP(Z$2,[2]Parametros!$B$50:$BI$59,9,FALSE)</f>
        <v>1335145500.02</v>
      </c>
      <c r="AA26" s="289">
        <f>HLOOKUP(AA$2,[2]Parametros!$B$50:$BI$59,9,FALSE)</f>
        <v>1342418293.9799998</v>
      </c>
      <c r="AB26" s="289">
        <f>HLOOKUP(AB$2,[2]Parametros!$B$50:$BI$59,9,FALSE)</f>
        <v>1217212610</v>
      </c>
      <c r="AC26" s="289">
        <f>HLOOKUP(AC$2,[2]Parametros!$B$50:$BI$59,9,FALSE)</f>
        <v>1239795010</v>
      </c>
      <c r="AD26" s="289">
        <f>HLOOKUP(AD$2,[2]Parametros!$B$50:$BI$59,9,FALSE)</f>
        <v>1401659625.5699999</v>
      </c>
      <c r="AE26" s="289">
        <f>HLOOKUP(AE$2,[2]Parametros!$B$50:$BI$59,9,FALSE)</f>
        <v>1435796880.5899999</v>
      </c>
      <c r="AF26" s="289">
        <f>HLOOKUP(AF$2,[2]Parametros!$B$50:$BI$59,9,FALSE)</f>
        <v>1459286976.3900001</v>
      </c>
      <c r="AG26" s="289">
        <f>HLOOKUP(AG$2,[2]Parametros!$B$50:$BI$59,9,FALSE)</f>
        <v>1370614987.52</v>
      </c>
      <c r="AH26" s="289">
        <f>HLOOKUP(AH$2,[2]Parametros!$B$50:$BI$59,9,FALSE)</f>
        <v>1320579670.9499998</v>
      </c>
      <c r="AI26" s="289">
        <f>HLOOKUP(AI$2,[2]Parametros!$B$50:$BI$59,9,FALSE)</f>
        <v>1299354608.5500002</v>
      </c>
      <c r="AJ26" s="289">
        <f>HLOOKUP(AJ$2,[2]Parametros!$B$50:$BI$59,9,FALSE)</f>
        <v>1456638072.3400004</v>
      </c>
      <c r="AK26" s="289">
        <f>HLOOKUP(AK$2,[2]Parametros!$B$50:$BI$59,9,FALSE)</f>
        <v>1332859703.7099998</v>
      </c>
    </row>
    <row r="27" spans="2:37">
      <c r="B27" s="294">
        <v>25</v>
      </c>
      <c r="C27" s="269" t="str">
        <f t="shared" si="0"/>
        <v>Viña del Mar</v>
      </c>
      <c r="D27" s="273">
        <f t="shared" si="1"/>
        <v>4461494678.999999</v>
      </c>
      <c r="E27" s="273">
        <f t="shared" si="2"/>
        <v>4910348754.2900009</v>
      </c>
      <c r="M27" s="266">
        <f t="shared" si="3"/>
        <v>1</v>
      </c>
      <c r="N27" s="264" t="str">
        <f>Y27</f>
        <v>Puerto Natales</v>
      </c>
      <c r="O27" s="272">
        <f t="shared" si="4"/>
        <v>156377178</v>
      </c>
      <c r="P27" s="272">
        <f t="shared" si="4"/>
        <v>165739104</v>
      </c>
      <c r="X27">
        <f t="shared" si="6"/>
        <v>24</v>
      </c>
      <c r="Y27" s="264" t="str">
        <f>'Ingresos Brutos del Juego'!B37</f>
        <v>Puerto Natales</v>
      </c>
      <c r="Z27" s="289">
        <f>HLOOKUP(Z$2,[2]Parametros!$B$50:$BI$59,10,FALSE)</f>
        <v>164625155</v>
      </c>
      <c r="AA27" s="289">
        <f>HLOOKUP(AA$2,[2]Parametros!$B$50:$BI$59,10,FALSE)</f>
        <v>152804635</v>
      </c>
      <c r="AB27" s="289">
        <f>HLOOKUP(AB$2,[2]Parametros!$B$50:$BI$59,10,FALSE)</f>
        <v>164734759</v>
      </c>
      <c r="AC27" s="289">
        <f>HLOOKUP(AC$2,[2]Parametros!$B$50:$BI$59,10,FALSE)</f>
        <v>170716238</v>
      </c>
      <c r="AD27" s="289">
        <f>HLOOKUP(AD$2,[2]Parametros!$B$50:$BI$59,10,FALSE)</f>
        <v>159575489</v>
      </c>
      <c r="AE27" s="289">
        <f>HLOOKUP(AE$2,[2]Parametros!$B$50:$BI$59,10,FALSE)</f>
        <v>161183317</v>
      </c>
      <c r="AF27" s="289">
        <f>HLOOKUP(AF$2,[2]Parametros!$B$50:$BI$59,10,FALSE)</f>
        <v>200716953</v>
      </c>
      <c r="AG27" s="289">
        <f>HLOOKUP(AG$2,[2]Parametros!$B$50:$BI$59,10,FALSE)</f>
        <v>177367960</v>
      </c>
      <c r="AH27" s="289">
        <f>HLOOKUP(AH$2,[2]Parametros!$B$50:$BI$59,10,FALSE)</f>
        <v>175273453</v>
      </c>
      <c r="AI27" s="289">
        <f>HLOOKUP(AI$2,[2]Parametros!$B$50:$BI$59,10,FALSE)</f>
        <v>158871112</v>
      </c>
      <c r="AJ27" s="289">
        <f>HLOOKUP(AJ$2,[2]Parametros!$B$50:$BI$59,10,FALSE)</f>
        <v>165739104</v>
      </c>
      <c r="AK27" s="289">
        <f>HLOOKUP(AK$2,[2]Parametros!$B$50:$BI$59,10,FALSE)</f>
        <v>156377178</v>
      </c>
    </row>
    <row r="28" spans="2:37">
      <c r="B28" s="301">
        <v>26</v>
      </c>
      <c r="C28" s="301" t="str">
        <f t="shared" si="0"/>
        <v>Sun Monticello</v>
      </c>
      <c r="D28" s="300" t="e">
        <f t="shared" si="1"/>
        <v>#VALUE!</v>
      </c>
      <c r="E28" s="300">
        <f t="shared" si="2"/>
        <v>8161496559</v>
      </c>
      <c r="M28" s="266">
        <f t="shared" si="3"/>
        <v>9</v>
      </c>
      <c r="N28" s="264" t="str">
        <f>Y28</f>
        <v>Marina del Sol Chillán</v>
      </c>
      <c r="O28" s="272">
        <f t="shared" si="4"/>
        <v>663740008</v>
      </c>
      <c r="P28" s="272" t="e">
        <f t="shared" si="4"/>
        <v>#VALUE!</v>
      </c>
      <c r="W28">
        <v>10143</v>
      </c>
      <c r="X28">
        <f t="shared" si="6"/>
        <v>25</v>
      </c>
      <c r="Y28" s="264" t="str">
        <f>'Ingresos Brutos del Juego'!B21</f>
        <v>Marina del Sol Chillán</v>
      </c>
      <c r="Z28" s="289" t="e">
        <f>SUMIFS('[1]WIN BRUTO BI'!$AQ:$AQ,'[1]WIN BRUTO BI'!$AR:$AR,Z$2,'[1]WIN BRUTO BI'!$D:$D,$W28)</f>
        <v>#VALUE!</v>
      </c>
      <c r="AA28" s="289" t="e">
        <f>SUMIFS('[1]WIN BRUTO BI'!$AQ:$AQ,'[1]WIN BRUTO BI'!$AR:$AR,AA$2,'[1]WIN BRUTO BI'!$D:$D,$W28)</f>
        <v>#VALUE!</v>
      </c>
      <c r="AB28" s="289" t="e">
        <f>SUMIFS('[1]WIN BRUTO BI'!$AQ:$AQ,'[1]WIN BRUTO BI'!$AR:$AR,AB$2,'[1]WIN BRUTO BI'!$D:$D,$W28)</f>
        <v>#VALUE!</v>
      </c>
      <c r="AC28" s="289" t="e">
        <f>SUMIFS('[1]WIN BRUTO BI'!$AQ:$AQ,'[1]WIN BRUTO BI'!$AR:$AR,AC$2,'[1]WIN BRUTO BI'!$D:$D,$W28)</f>
        <v>#VALUE!</v>
      </c>
      <c r="AD28" s="289" t="e">
        <f>SUMIFS('[1]WIN BRUTO BI'!$AQ:$AQ,'[1]WIN BRUTO BI'!$AR:$AR,AD$2,'[1]WIN BRUTO BI'!$D:$D,$W28)</f>
        <v>#VALUE!</v>
      </c>
      <c r="AE28" s="289" t="e">
        <f>SUMIFS('[1]WIN BRUTO BI'!$AQ:$AQ,'[1]WIN BRUTO BI'!$AR:$AR,AE$2,'[1]WIN BRUTO BI'!$D:$D,$W28)</f>
        <v>#VALUE!</v>
      </c>
      <c r="AF28" s="289" t="e">
        <f>SUMIFS('[1]WIN BRUTO BI'!$AQ:$AQ,'[1]WIN BRUTO BI'!$AR:$AR,AF$2,'[1]WIN BRUTO BI'!$D:$D,$W28)</f>
        <v>#VALUE!</v>
      </c>
      <c r="AG28" s="289" t="e">
        <f>SUMIFS('[1]WIN BRUTO BI'!$AQ:$AQ,'[1]WIN BRUTO BI'!$AR:$AR,AG$2,'[1]WIN BRUTO BI'!$D:$D,$W28)</f>
        <v>#VALUE!</v>
      </c>
      <c r="AH28" s="289" t="e">
        <f>SUMIFS('[1]WIN BRUTO BI'!$AQ:$AQ,'[1]WIN BRUTO BI'!$AR:$AR,AH$2,'[1]WIN BRUTO BI'!$D:$D,$W28)</f>
        <v>#VALUE!</v>
      </c>
      <c r="AI28" s="289" t="e">
        <f>SUMIFS('[1]WIN BRUTO BI'!$AQ:$AQ,'[1]WIN BRUTO BI'!$AR:$AR,AI$2,'[1]WIN BRUTO BI'!$D:$D,$W28)</f>
        <v>#VALUE!</v>
      </c>
      <c r="AJ28" s="289" t="e">
        <f>SUMIFS('[1]WIN BRUTO BI'!$AQ:$AQ,'[1]WIN BRUTO BI'!$AR:$AR,AJ$2,'[1]WIN BRUTO BI'!$D:$D,$W28)</f>
        <v>#VALUE!</v>
      </c>
      <c r="AK28" s="289">
        <f>SUMIFS('[1]WIN BRUTO BI'!$AQ:$AQ,'[1]WIN BRUTO BI'!$AR:$AR,AK$2,'[1]WIN BRUTO BI'!$D:$D,$W28)</f>
        <v>663740008</v>
      </c>
    </row>
    <row r="29" spans="2:37">
      <c r="C29" s="270" t="s">
        <v>0</v>
      </c>
      <c r="D29" s="274" t="e">
        <f>SUM(D3:D28)</f>
        <v>#VALUE!</v>
      </c>
      <c r="E29" s="274">
        <f>SUM(E3:E28)</f>
        <v>41337066238.470001</v>
      </c>
      <c r="M29" s="266">
        <f t="shared" si="3"/>
        <v>8</v>
      </c>
      <c r="N29" s="264" t="str">
        <f t="shared" ref="N29" si="7">Y29</f>
        <v>Casino Luckia Arica</v>
      </c>
      <c r="O29" s="272">
        <f t="shared" si="4"/>
        <v>661158733</v>
      </c>
      <c r="P29" s="272" t="e">
        <f t="shared" si="4"/>
        <v>#VALUE!</v>
      </c>
      <c r="W29">
        <v>10122</v>
      </c>
      <c r="X29">
        <v>26</v>
      </c>
      <c r="Y29" s="264" t="str">
        <f>'Ingresos Brutos del Juego'!B11</f>
        <v>Casino Luckia Arica</v>
      </c>
      <c r="Z29" s="289" t="e">
        <f>SUMIFS('[1]WIN BRUTO BI'!$AQ:$AQ,'[1]WIN BRUTO BI'!$AR:$AR,Z$2,'[1]WIN BRUTO BI'!$D:$D,$W29)</f>
        <v>#VALUE!</v>
      </c>
      <c r="AA29" s="289" t="e">
        <f>SUMIFS('[1]WIN BRUTO BI'!$AQ:$AQ,'[1]WIN BRUTO BI'!$AR:$AR,AA$2,'[1]WIN BRUTO BI'!$D:$D,$W29)</f>
        <v>#VALUE!</v>
      </c>
      <c r="AB29" s="289" t="e">
        <f>SUMIFS('[1]WIN BRUTO BI'!$AQ:$AQ,'[1]WIN BRUTO BI'!$AR:$AR,AB$2,'[1]WIN BRUTO BI'!$D:$D,$W29)</f>
        <v>#VALUE!</v>
      </c>
      <c r="AC29" s="289" t="e">
        <f>SUMIFS('[1]WIN BRUTO BI'!$AQ:$AQ,'[1]WIN BRUTO BI'!$AR:$AR,AC$2,'[1]WIN BRUTO BI'!$D:$D,$W29)</f>
        <v>#VALUE!</v>
      </c>
      <c r="AD29" s="289" t="e">
        <f>SUMIFS('[1]WIN BRUTO BI'!$AQ:$AQ,'[1]WIN BRUTO BI'!$AR:$AR,AD$2,'[1]WIN BRUTO BI'!$D:$D,$W29)</f>
        <v>#VALUE!</v>
      </c>
      <c r="AE29" s="289" t="e">
        <f>SUMIFS('[1]WIN BRUTO BI'!$AQ:$AQ,'[1]WIN BRUTO BI'!$AR:$AR,AE$2,'[1]WIN BRUTO BI'!$D:$D,$W29)</f>
        <v>#VALUE!</v>
      </c>
      <c r="AF29" s="289" t="e">
        <f>SUMIFS('[1]WIN BRUTO BI'!$AQ:$AQ,'[1]WIN BRUTO BI'!$AR:$AR,AF$2,'[1]WIN BRUTO BI'!$D:$D,$W29)</f>
        <v>#VALUE!</v>
      </c>
      <c r="AG29" s="289" t="e">
        <f>SUMIFS('[1]WIN BRUTO BI'!$AQ:$AQ,'[1]WIN BRUTO BI'!$AR:$AR,AG$2,'[1]WIN BRUTO BI'!$D:$D,$W29)</f>
        <v>#VALUE!</v>
      </c>
      <c r="AH29" s="289" t="e">
        <f>SUMIFS('[1]WIN BRUTO BI'!$AQ:$AQ,'[1]WIN BRUTO BI'!$AR:$AR,AH$2,'[1]WIN BRUTO BI'!$D:$D,$W29)</f>
        <v>#VALUE!</v>
      </c>
      <c r="AI29" s="289" t="e">
        <f>SUMIFS('[1]WIN BRUTO BI'!$AQ:$AQ,'[1]WIN BRUTO BI'!$AR:$AR,AI$2,'[1]WIN BRUTO BI'!$D:$D,$W29)</f>
        <v>#VALUE!</v>
      </c>
      <c r="AJ29" s="289" t="e">
        <f>SUMIFS('[1]WIN BRUTO BI'!$AQ:$AQ,'[1]WIN BRUTO BI'!$AR:$AR,AJ$2,'[1]WIN BRUTO BI'!$D:$D,$W29)</f>
        <v>#VALUE!</v>
      </c>
      <c r="AK29" s="289">
        <f>SUMIFS('[1]WIN BRUTO BI'!$AQ:$AQ,'[1]WIN BRUTO BI'!$AR:$AR,AK$2,'[1]WIN BRUTO BI'!$D:$D,$W29)</f>
        <v>661158733</v>
      </c>
    </row>
    <row r="30" spans="2:37">
      <c r="N30" s="264" t="s">
        <v>0</v>
      </c>
      <c r="O30" s="272">
        <f>SUM(O4:O27)</f>
        <v>40012167497.470001</v>
      </c>
      <c r="P30" s="272" t="e">
        <f>SUM(P4:P27)</f>
        <v>#VALUE!</v>
      </c>
      <c r="Y30" t="s">
        <v>0</v>
      </c>
      <c r="Z30" s="289" t="e">
        <f>SUM(Z4:Z29)</f>
        <v>#VALUE!</v>
      </c>
      <c r="AA30" s="289" t="e">
        <f t="shared" ref="AA30:AK30" si="8">SUM(AA4:AA29)</f>
        <v>#VALUE!</v>
      </c>
      <c r="AB30" s="289" t="e">
        <f t="shared" si="8"/>
        <v>#VALUE!</v>
      </c>
      <c r="AC30" s="289" t="e">
        <f t="shared" si="8"/>
        <v>#VALUE!</v>
      </c>
      <c r="AD30" s="289" t="e">
        <f t="shared" si="8"/>
        <v>#VALUE!</v>
      </c>
      <c r="AE30" s="289" t="e">
        <f t="shared" si="8"/>
        <v>#VALUE!</v>
      </c>
      <c r="AF30" s="289" t="e">
        <f t="shared" si="8"/>
        <v>#VALUE!</v>
      </c>
      <c r="AG30" s="289" t="e">
        <f t="shared" si="8"/>
        <v>#VALUE!</v>
      </c>
      <c r="AH30" s="289" t="e">
        <f t="shared" si="8"/>
        <v>#VALUE!</v>
      </c>
      <c r="AI30" s="289" t="e">
        <f t="shared" si="8"/>
        <v>#VALUE!</v>
      </c>
      <c r="AJ30" s="289" t="e">
        <f t="shared" si="8"/>
        <v>#VALUE!</v>
      </c>
      <c r="AK30" s="289">
        <f t="shared" si="8"/>
        <v>41337066238.470001</v>
      </c>
    </row>
    <row r="31" spans="2:37">
      <c r="N31" s="264"/>
    </row>
    <row r="32" spans="2:37">
      <c r="D32" t="str">
        <f>"Ingresos brutos del juego o win ($ millones)"&amp;CHAR(10)&amp;O1&amp;" "&amp;MID(AJ2,1,4)&amp;"-"&amp;N1&amp;" "&amp;MID(AK2,1,4)</f>
        <v>Ingresos brutos del juego o win ($ millones)
Julio 2019-Agosto 2019</v>
      </c>
      <c r="N32" s="264"/>
    </row>
    <row r="33" spans="14:14">
      <c r="N33" s="264"/>
    </row>
    <row r="34" spans="14:14">
      <c r="N34" s="264"/>
    </row>
    <row r="35" spans="14:14">
      <c r="N35" s="264"/>
    </row>
    <row r="36" spans="14:14">
      <c r="N36" s="264"/>
    </row>
    <row r="37" spans="14:14">
      <c r="N37" s="264"/>
    </row>
    <row r="38" spans="14:14">
      <c r="N38" s="264"/>
    </row>
    <row r="39" spans="14:14">
      <c r="N39" s="264"/>
    </row>
    <row r="40" spans="14:14">
      <c r="N40" s="264"/>
    </row>
    <row r="41" spans="14:14">
      <c r="N41" s="264"/>
    </row>
    <row r="42" spans="14:14">
      <c r="N42" s="264"/>
    </row>
    <row r="43" spans="14:14">
      <c r="N43" s="264"/>
    </row>
    <row r="69" spans="2:26">
      <c r="B69" s="345" t="s">
        <v>184</v>
      </c>
      <c r="C69" s="345"/>
      <c r="D69" s="345"/>
      <c r="E69" s="345"/>
      <c r="F69" s="345"/>
      <c r="G69" s="345"/>
      <c r="H69" s="345"/>
      <c r="I69" s="345"/>
      <c r="J69" s="345"/>
      <c r="K69" s="345"/>
    </row>
    <row r="71" spans="2:26">
      <c r="B71" t="s">
        <v>185</v>
      </c>
      <c r="C71" s="267" t="s">
        <v>183</v>
      </c>
      <c r="D71" t="s">
        <v>121</v>
      </c>
      <c r="O71" s="263" t="str">
        <f>'Resumen Industria'!C15</f>
        <v>Enero</v>
      </c>
      <c r="P71" s="263" t="str">
        <f>'Resumen Industria'!D15</f>
        <v>Febrero</v>
      </c>
      <c r="Q71" s="263" t="str">
        <f>'Resumen Industria'!E15</f>
        <v>Marzo</v>
      </c>
      <c r="R71" s="263" t="str">
        <f>'Resumen Industria'!F15</f>
        <v>Abril</v>
      </c>
      <c r="S71" s="263" t="str">
        <f>'Resumen Industria'!G15</f>
        <v>Mayo</v>
      </c>
      <c r="T71" s="263" t="str">
        <f>'Resumen Industria'!H15</f>
        <v>Junio</v>
      </c>
      <c r="U71" s="263" t="str">
        <f>'Resumen Industria'!I15</f>
        <v>Julio</v>
      </c>
      <c r="V71" s="263" t="str">
        <f>'Resumen Industria'!J15</f>
        <v>Agosto</v>
      </c>
      <c r="W71" s="263" t="str">
        <f>'Resumen Industria'!K15</f>
        <v>Septiembre</v>
      </c>
      <c r="X71" s="263" t="str">
        <f>'Resumen Industria'!L15</f>
        <v>Octubre</v>
      </c>
      <c r="Y71" s="263" t="str">
        <f>'Resumen Industria'!M15</f>
        <v>Noviembre</v>
      </c>
      <c r="Z71" s="288" t="str">
        <f>'Resumen Industria'!N15</f>
        <v>Diciembre</v>
      </c>
    </row>
    <row r="72" spans="2:26">
      <c r="B72" s="275" t="str">
        <f>'Resumen Industria'!B35</f>
        <v>Ruleta</v>
      </c>
      <c r="C72" s="273">
        <f>HLOOKUP(N1,O71:Z76,2,FALSE)</f>
        <v>1849227180.8</v>
      </c>
      <c r="D72" s="276">
        <f>C72/$C$77</f>
        <v>4.4735327130666851E-2</v>
      </c>
      <c r="N72" s="264" t="str">
        <f>'Resumen Industria'!B17</f>
        <v>Ruleta</v>
      </c>
      <c r="O72" s="264">
        <f>'Resumen Industria'!C17+'Resumen Industria'!C24</f>
        <v>1936427060</v>
      </c>
      <c r="P72" s="264">
        <f>'Resumen Industria'!D17+'Resumen Industria'!D24</f>
        <v>1640955392.3</v>
      </c>
      <c r="Q72" s="264">
        <f>'Resumen Industria'!E17+'Resumen Industria'!E24</f>
        <v>1706706989.5999999</v>
      </c>
      <c r="R72" s="264">
        <f>'Resumen Industria'!F17+'Resumen Industria'!F24</f>
        <v>1763013449.8</v>
      </c>
      <c r="S72" s="264">
        <f>'Resumen Industria'!G17+'Resumen Industria'!G24</f>
        <v>1652261591.5999999</v>
      </c>
      <c r="T72" s="264">
        <f>'Resumen Industria'!H17+'Resumen Industria'!H24</f>
        <v>1903861560.8</v>
      </c>
      <c r="U72" s="264">
        <f>'Resumen Industria'!I17+'Resumen Industria'!I24</f>
        <v>1787935469.8</v>
      </c>
      <c r="V72" s="264">
        <f>'Resumen Industria'!J17+'Resumen Industria'!J24</f>
        <v>1849227180.8</v>
      </c>
      <c r="W72" s="264">
        <f>'Resumen Industria'!K17+'Resumen Industria'!K24</f>
        <v>0</v>
      </c>
      <c r="X72" s="264">
        <f>'Resumen Industria'!L17+'Resumen Industria'!L24</f>
        <v>0</v>
      </c>
      <c r="Y72" s="264">
        <f>'Resumen Industria'!M17+'Resumen Industria'!M24</f>
        <v>0</v>
      </c>
      <c r="Z72" s="290">
        <f>'Resumen Industria'!N17+'Resumen Industria'!N24</f>
        <v>0</v>
      </c>
    </row>
    <row r="73" spans="2:26">
      <c r="B73" s="275" t="str">
        <f>'Resumen Industria'!B36</f>
        <v>Cartas</v>
      </c>
      <c r="C73" s="273">
        <f>HLOOKUP(N1,O71:Z76,3,FALSE)</f>
        <v>4628529227.4499998</v>
      </c>
      <c r="D73" s="276">
        <f t="shared" ref="D73:D76" si="9">C73/$C$77</f>
        <v>0.11197043352685963</v>
      </c>
      <c r="E73" t="str">
        <f>"Participación en ingresos brutos por categoría de juego"&amp;CHAR(10)&amp;N1&amp;" "&amp;MID(AK2,1,4)</f>
        <v>Participación en ingresos brutos por categoría de juego
Agosto 2019</v>
      </c>
      <c r="N73" s="264" t="str">
        <f>'Resumen Industria'!B18</f>
        <v>Cartas</v>
      </c>
      <c r="O73" s="264">
        <f>'Resumen Industria'!C18+'Resumen Industria'!C25</f>
        <v>5245718987.8999996</v>
      </c>
      <c r="P73" s="264">
        <f>'Resumen Industria'!D18+'Resumen Industria'!D25</f>
        <v>5741585961.3000002</v>
      </c>
      <c r="Q73" s="264">
        <f>'Resumen Industria'!E18+'Resumen Industria'!E25</f>
        <v>3768611457.3000002</v>
      </c>
      <c r="R73" s="264">
        <f>'Resumen Industria'!F18+'Resumen Industria'!F25</f>
        <v>4577599576.6999998</v>
      </c>
      <c r="S73" s="264">
        <f>'Resumen Industria'!G18+'Resumen Industria'!G25</f>
        <v>5285795343.8999996</v>
      </c>
      <c r="T73" s="264">
        <f>'Resumen Industria'!H18+'Resumen Industria'!H25</f>
        <v>5377400488.1000004</v>
      </c>
      <c r="U73" s="264">
        <f>'Resumen Industria'!I18+'Resumen Industria'!I25</f>
        <v>4850601514.25</v>
      </c>
      <c r="V73" s="264">
        <f>'Resumen Industria'!J18+'Resumen Industria'!J25</f>
        <v>4628529227.4499998</v>
      </c>
      <c r="W73" s="264">
        <f>'Resumen Industria'!K18+'Resumen Industria'!K25</f>
        <v>0</v>
      </c>
      <c r="X73" s="264">
        <f>'Resumen Industria'!L18+'Resumen Industria'!L25</f>
        <v>0</v>
      </c>
      <c r="Y73" s="264">
        <f>'Resumen Industria'!M18+'Resumen Industria'!M25</f>
        <v>0</v>
      </c>
      <c r="Z73" s="290">
        <f>'Resumen Industria'!N18+'Resumen Industria'!N25</f>
        <v>0</v>
      </c>
    </row>
    <row r="74" spans="2:26">
      <c r="B74" s="275" t="str">
        <f>'Resumen Industria'!B37</f>
        <v>Dados</v>
      </c>
      <c r="C74" s="273">
        <f>HLOOKUP(N1,O71:Z76,4,FALSE)</f>
        <v>119278911.40000001</v>
      </c>
      <c r="D74" s="276">
        <f t="shared" si="9"/>
        <v>2.8855195168396843E-3</v>
      </c>
      <c r="E74" t="str">
        <f>"Total ingresos brutos: "&amp;TEXT(E29,"$ 0.0..")&amp;" millones"</f>
        <v>Total ingresos brutos: $ 41.337 millones</v>
      </c>
      <c r="N74" s="264" t="str">
        <f>'Resumen Industria'!B19</f>
        <v>Dados</v>
      </c>
      <c r="O74" s="264">
        <f>'Resumen Industria'!C19+'Resumen Industria'!C26</f>
        <v>120877150</v>
      </c>
      <c r="P74" s="264">
        <f>'Resumen Industria'!D19+'Resumen Industria'!D26</f>
        <v>145438571.80000001</v>
      </c>
      <c r="Q74" s="264">
        <f>'Resumen Industria'!E19+'Resumen Industria'!E26</f>
        <v>138166862</v>
      </c>
      <c r="R74" s="264">
        <f>'Resumen Industria'!F19+'Resumen Industria'!F26</f>
        <v>117503151</v>
      </c>
      <c r="S74" s="264">
        <f>'Resumen Industria'!G19+'Resumen Industria'!G26</f>
        <v>121181360.19999999</v>
      </c>
      <c r="T74" s="264">
        <f>'Resumen Industria'!H19+'Resumen Industria'!H26</f>
        <v>71019051.400000006</v>
      </c>
      <c r="U74" s="264">
        <f>'Resumen Industria'!I19+'Resumen Industria'!I26</f>
        <v>144174801</v>
      </c>
      <c r="V74" s="264">
        <f>'Resumen Industria'!J19+'Resumen Industria'!J26</f>
        <v>119278911.40000001</v>
      </c>
      <c r="W74" s="264">
        <f>'Resumen Industria'!K19+'Resumen Industria'!K26</f>
        <v>0</v>
      </c>
      <c r="X74" s="264">
        <f>'Resumen Industria'!L19+'Resumen Industria'!L26</f>
        <v>0</v>
      </c>
      <c r="Y74" s="264">
        <f>'Resumen Industria'!M19+'Resumen Industria'!M26</f>
        <v>0</v>
      </c>
      <c r="Z74" s="290">
        <f>'Resumen Industria'!N19+'Resumen Industria'!N26</f>
        <v>0</v>
      </c>
    </row>
    <row r="75" spans="2:26">
      <c r="B75" s="275" t="str">
        <f>'Resumen Industria'!B38</f>
        <v>Máquinas de azar</v>
      </c>
      <c r="C75" s="273">
        <f>HLOOKUP(N1,O71:Z76,5,FALSE)</f>
        <v>34682219236.520004</v>
      </c>
      <c r="D75" s="276">
        <f t="shared" si="9"/>
        <v>0.83901017639813236</v>
      </c>
      <c r="N75" s="264" t="str">
        <f>'Resumen Industria'!B20</f>
        <v>Máquinas de azar</v>
      </c>
      <c r="O75" s="264">
        <f>'Resumen Industria'!C20+'Resumen Industria'!C27</f>
        <v>33610332415.779999</v>
      </c>
      <c r="P75" s="264">
        <f>'Resumen Industria'!D20+'Resumen Industria'!D27</f>
        <v>32825995759.260002</v>
      </c>
      <c r="Q75" s="264">
        <f>'Resumen Industria'!E20+'Resumen Industria'!E27</f>
        <v>34219434980.739998</v>
      </c>
      <c r="R75" s="264">
        <f>'Resumen Industria'!F20+'Resumen Industria'!F27</f>
        <v>32649935642.880001</v>
      </c>
      <c r="S75" s="264">
        <f>'Resumen Industria'!G20+'Resumen Industria'!G27</f>
        <v>34177189226.060001</v>
      </c>
      <c r="T75" s="264">
        <f>'Resumen Industria'!H20+'Resumen Industria'!H27</f>
        <v>31547026503.799999</v>
      </c>
      <c r="U75" s="264">
        <f>'Resumen Industria'!I20+'Resumen Industria'!I27</f>
        <v>34443526787.879997</v>
      </c>
      <c r="V75" s="264">
        <f>'Resumen Industria'!J20+'Resumen Industria'!J27</f>
        <v>34682219236.520004</v>
      </c>
      <c r="W75" s="264">
        <f>'Resumen Industria'!K20+'Resumen Industria'!K27</f>
        <v>0</v>
      </c>
      <c r="X75" s="264">
        <f>'Resumen Industria'!L20+'Resumen Industria'!L27</f>
        <v>0</v>
      </c>
      <c r="Y75" s="264">
        <f>'Resumen Industria'!M20+'Resumen Industria'!M27</f>
        <v>0</v>
      </c>
      <c r="Z75" s="290">
        <f>'Resumen Industria'!N20+'Resumen Industria'!N27</f>
        <v>0</v>
      </c>
    </row>
    <row r="76" spans="2:26">
      <c r="B76" s="275" t="str">
        <f>'Resumen Industria'!B39</f>
        <v>Bingo</v>
      </c>
      <c r="C76" s="273">
        <f>HLOOKUP(N1,O71:Z76,6,FALSE)</f>
        <v>57811682.299999997</v>
      </c>
      <c r="D76" s="276">
        <f t="shared" si="9"/>
        <v>1.3985434275013454E-3</v>
      </c>
      <c r="N76" s="264" t="str">
        <f>'Resumen Industria'!B21</f>
        <v>Bingo</v>
      </c>
      <c r="O76" s="264">
        <f>'Resumen Industria'!C21+'Resumen Industria'!C28</f>
        <v>52484618</v>
      </c>
      <c r="P76" s="264">
        <f>'Resumen Industria'!D21+'Resumen Industria'!D28</f>
        <v>65581495.600000001</v>
      </c>
      <c r="Q76" s="264">
        <f>'Resumen Industria'!E21+'Resumen Industria'!E28</f>
        <v>55410351.799999997</v>
      </c>
      <c r="R76" s="264">
        <f>'Resumen Industria'!F21+'Resumen Industria'!F28</f>
        <v>49933080.200000003</v>
      </c>
      <c r="S76" s="264">
        <f>'Resumen Industria'!G21+'Resumen Industria'!G28</f>
        <v>56177918.200000003</v>
      </c>
      <c r="T76" s="264">
        <f>'Resumen Industria'!H21+'Resumen Industria'!H28</f>
        <v>48553275.5</v>
      </c>
      <c r="U76" s="264">
        <f>'Resumen Industria'!I21+'Resumen Industria'!I28</f>
        <v>56670903.399999999</v>
      </c>
      <c r="V76" s="264">
        <f>'Resumen Industria'!J21+'Resumen Industria'!J28</f>
        <v>57811682.299999997</v>
      </c>
      <c r="W76" s="264">
        <f>'Resumen Industria'!K21+'Resumen Industria'!K28</f>
        <v>0</v>
      </c>
      <c r="X76" s="264">
        <f>'Resumen Industria'!L21+'Resumen Industria'!L28</f>
        <v>0</v>
      </c>
      <c r="Y76" s="264">
        <f>'Resumen Industria'!M21+'Resumen Industria'!M28</f>
        <v>0</v>
      </c>
      <c r="Z76" s="290">
        <f>'Resumen Industria'!N21+'Resumen Industria'!N28</f>
        <v>0</v>
      </c>
    </row>
    <row r="77" spans="2:26">
      <c r="B77" s="275" t="s">
        <v>0</v>
      </c>
      <c r="C77" s="273">
        <f>SUM(C72:C76)</f>
        <v>41337066238.470009</v>
      </c>
      <c r="D77" s="265"/>
      <c r="O77" s="264"/>
      <c r="P77" s="264"/>
      <c r="Q77" s="264"/>
      <c r="R77" s="264"/>
      <c r="S77" s="264"/>
      <c r="T77" s="264"/>
      <c r="U77" s="264"/>
      <c r="V77" s="264"/>
      <c r="W77" s="264"/>
      <c r="X77" s="264"/>
      <c r="Y77" s="264"/>
      <c r="Z77" s="290"/>
    </row>
    <row r="113" spans="1:15" ht="16.5" customHeight="1">
      <c r="A113" s="269"/>
      <c r="B113" s="269"/>
      <c r="C113" s="269" t="str">
        <f>'[3]Evolución por año'!B$5</f>
        <v>201709</v>
      </c>
      <c r="D113" s="269" t="str">
        <f>'[3]Evolución por año'!C$5</f>
        <v>201710</v>
      </c>
      <c r="E113" s="269" t="str">
        <f>'[3]Evolución por año'!D$5</f>
        <v>201711</v>
      </c>
      <c r="F113" s="269" t="str">
        <f>'[3]Evolución por año'!E$5</f>
        <v>201712</v>
      </c>
      <c r="G113" s="269" t="str">
        <f>'[3]Evolución por año'!F$5</f>
        <v>201801</v>
      </c>
      <c r="H113" s="269" t="str">
        <f>'[3]Evolución por año'!G$5</f>
        <v>201802</v>
      </c>
      <c r="I113" s="269" t="str">
        <f>'[3]Evolución por año'!H$5</f>
        <v>201803</v>
      </c>
      <c r="J113" s="269" t="str">
        <f>'[3]Evolución por año'!I$5</f>
        <v>201804</v>
      </c>
      <c r="K113" s="269" t="str">
        <f>'[3]Evolución por año'!J$5</f>
        <v>201805</v>
      </c>
      <c r="L113" s="269" t="str">
        <f>'[3]Evolución por año'!K$5</f>
        <v>201806</v>
      </c>
      <c r="M113" s="269" t="str">
        <f>'[3]Evolución por año'!L$5</f>
        <v>201807</v>
      </c>
      <c r="N113" s="269" t="str">
        <f>'[3]Evolución por año'!M$5</f>
        <v>201808</v>
      </c>
      <c r="O113" s="269"/>
    </row>
    <row r="114" spans="1:15" ht="16.5" customHeight="1">
      <c r="A114" s="269"/>
      <c r="B114" s="269"/>
      <c r="C114" s="269">
        <f>'[3]Evolución por año'!B$4</f>
        <v>201809</v>
      </c>
      <c r="D114" s="269">
        <f>'[3]Evolución por año'!C$4</f>
        <v>201810</v>
      </c>
      <c r="E114" s="269">
        <f>'[3]Evolución por año'!D$4</f>
        <v>201811</v>
      </c>
      <c r="F114" s="269">
        <f>'[3]Evolución por año'!E$4</f>
        <v>201812</v>
      </c>
      <c r="G114" s="269">
        <f>'[3]Evolución por año'!F$4</f>
        <v>201901</v>
      </c>
      <c r="H114" s="269">
        <f>'[3]Evolución por año'!G$4</f>
        <v>201902</v>
      </c>
      <c r="I114" s="269">
        <f>'[3]Evolución por año'!H$4</f>
        <v>201903</v>
      </c>
      <c r="J114" s="269">
        <f>'[3]Evolución por año'!I$4</f>
        <v>201904</v>
      </c>
      <c r="K114" s="269">
        <f>'[3]Evolución por año'!J$4</f>
        <v>201905</v>
      </c>
      <c r="L114" s="269">
        <f>'[3]Evolución por año'!K$4</f>
        <v>201906</v>
      </c>
      <c r="M114" s="269">
        <f>'[3]Evolución por año'!L$4</f>
        <v>201907</v>
      </c>
      <c r="N114" s="269">
        <f>'[3]Evolución por año'!M$4</f>
        <v>201908</v>
      </c>
      <c r="O114" s="269"/>
    </row>
    <row r="115" spans="1:15">
      <c r="A115" s="279" t="s">
        <v>13</v>
      </c>
      <c r="B115" s="268" t="s">
        <v>190</v>
      </c>
      <c r="C115" s="286" t="str">
        <f>'[3]Evolución por año'!B$7</f>
        <v>Septiembre</v>
      </c>
      <c r="D115" s="286" t="str">
        <f>'[3]Evolución por año'!C$7</f>
        <v>Octubre</v>
      </c>
      <c r="E115" s="286" t="str">
        <f>'[3]Evolución por año'!D$7</f>
        <v>Noviembre</v>
      </c>
      <c r="F115" s="286" t="str">
        <f>'[3]Evolución por año'!E$7</f>
        <v>Diciembre</v>
      </c>
      <c r="G115" s="286" t="str">
        <f>'[3]Evolución por año'!F$7</f>
        <v>Enero</v>
      </c>
      <c r="H115" s="286" t="str">
        <f>'[3]Evolución por año'!G$7</f>
        <v>Febrero</v>
      </c>
      <c r="I115" s="286" t="str">
        <f>'[3]Evolución por año'!H$7</f>
        <v>Marzo</v>
      </c>
      <c r="J115" s="286" t="str">
        <f>'[3]Evolución por año'!I$7</f>
        <v>Abril</v>
      </c>
      <c r="K115" s="286" t="str">
        <f>'[3]Evolución por año'!J$7</f>
        <v>Mayo</v>
      </c>
      <c r="L115" s="286" t="str">
        <f>'[3]Evolución por año'!K$7</f>
        <v>Junio</v>
      </c>
      <c r="M115" s="286" t="str">
        <f>'[3]Evolución por año'!L$7</f>
        <v>Julio</v>
      </c>
      <c r="N115" s="286" t="str">
        <f>'[3]Evolución por año'!M$7</f>
        <v>Agosto</v>
      </c>
      <c r="O115" s="279" t="s">
        <v>0</v>
      </c>
    </row>
    <row r="116" spans="1:15">
      <c r="A116" s="346" t="str">
        <f>MID(C113,1,4)</f>
        <v>2017</v>
      </c>
      <c r="B116" s="268" t="s">
        <v>187</v>
      </c>
      <c r="C116" s="277">
        <f>HLOOKUP(VALUE(C113),[2]Parametros!$B$50:$AW$60,11,FALSE)</f>
        <v>11903227711.959999</v>
      </c>
      <c r="D116" s="277">
        <f>HLOOKUP(VALUE(D113),[2]Parametros!$B$50:$AW$60,11,FALSE)</f>
        <v>11904854327.83</v>
      </c>
      <c r="E116" s="277">
        <f>HLOOKUP(VALUE(E113),[2]Parametros!$B$50:$AW$60,11,FALSE)</f>
        <v>10220927098.1157</v>
      </c>
      <c r="F116" s="277">
        <f>HLOOKUP(VALUE(F113),[2]Parametros!$B$50:$AW$60,11,FALSE)</f>
        <v>11660064486.601</v>
      </c>
      <c r="G116" s="277">
        <f>HLOOKUP(VALUE(G113),[2]Parametros!$B$50:$AW$60,11,FALSE)</f>
        <v>15036119536.634199</v>
      </c>
      <c r="H116" s="277">
        <f>HLOOKUP(VALUE(H113),[2]Parametros!$B$50:$AW$60,11,FALSE)</f>
        <v>15907114226.869999</v>
      </c>
      <c r="I116" s="277">
        <f>HLOOKUP(VALUE(I113),[2]Parametros!$B$50:$AW$60,11,FALSE)</f>
        <v>12762494365.189999</v>
      </c>
      <c r="J116" s="277">
        <f>HLOOKUP(VALUE(J113),[2]Parametros!$B$50:$AW$60,11,FALSE)</f>
        <v>11288107052.092451</v>
      </c>
      <c r="K116" s="277">
        <f>HLOOKUP(VALUE(K113),[2]Parametros!$B$50:$AW$60,11,FALSE)</f>
        <v>11542264424.82</v>
      </c>
      <c r="L116" s="277">
        <f>HLOOKUP(VALUE(L113),[2]Parametros!$B$50:$AW$60,11,FALSE)</f>
        <v>11052146085.219999</v>
      </c>
      <c r="M116" s="277">
        <f>HLOOKUP(VALUE(M113),[2]Parametros!$B$50:$AW$60,11,FALSE)</f>
        <v>12831101868.82</v>
      </c>
      <c r="N116" s="277">
        <f>HLOOKUP(VALUE(N113),[2]Parametros!$B$50:$AW$60,11,FALSE)</f>
        <v>11265919666.01</v>
      </c>
      <c r="O116" s="277">
        <f>SUM(C116:N116)</f>
        <v>147374340850.16336</v>
      </c>
    </row>
    <row r="117" spans="1:15">
      <c r="A117" s="346"/>
      <c r="B117" s="268" t="s">
        <v>188</v>
      </c>
      <c r="C117" s="277" t="e">
        <f>SUMIFS('[1]WIN BRUTO BI'!$AQ$2:$AQ$10000,'[1]WIN BRUTO BI'!$AR$2:$AR$10000,C113)</f>
        <v>#VALUE!</v>
      </c>
      <c r="D117" s="277" t="e">
        <f>SUMIFS('[1]WIN BRUTO BI'!$AQ$2:$AQ$10000,'[1]WIN BRUTO BI'!$AR$2:$AR$10000,D113)</f>
        <v>#VALUE!</v>
      </c>
      <c r="E117" s="277" t="e">
        <f>SUMIFS('[1]WIN BRUTO BI'!$AQ$2:$AQ$10000,'[1]WIN BRUTO BI'!$AR$2:$AR$10000,E113)</f>
        <v>#VALUE!</v>
      </c>
      <c r="F117" s="277" t="e">
        <f>SUMIFS('[1]WIN BRUTO BI'!$AQ$2:$AQ$10000,'[1]WIN BRUTO BI'!$AR$2:$AR$10000,F113)</f>
        <v>#VALUE!</v>
      </c>
      <c r="G117" s="277" t="e">
        <f>SUMIFS('[1]WIN BRUTO BI'!$AQ$2:$AQ$10000,'[1]WIN BRUTO BI'!$AR$2:$AR$10000,G113)</f>
        <v>#VALUE!</v>
      </c>
      <c r="H117" s="277" t="e">
        <f>SUMIFS('[1]WIN BRUTO BI'!$AQ$2:$AQ$10000,'[1]WIN BRUTO BI'!$AR$2:$AR$10000,H113)</f>
        <v>#VALUE!</v>
      </c>
      <c r="I117" s="277" t="e">
        <f>SUMIFS('[1]WIN BRUTO BI'!$AQ$2:$AQ$10000,'[1]WIN BRUTO BI'!$AR$2:$AR$10000,I113)</f>
        <v>#VALUE!</v>
      </c>
      <c r="J117" s="277" t="e">
        <f>SUMIFS('[1]WIN BRUTO BI'!$AQ$2:$AQ$10000,'[1]WIN BRUTO BI'!$AR$2:$AR$10000,J113)</f>
        <v>#VALUE!</v>
      </c>
      <c r="K117" s="277" t="e">
        <f>SUMIFS('[1]WIN BRUTO BI'!$AQ$2:$AQ$10000,'[1]WIN BRUTO BI'!$AR$2:$AR$10000,K113)</f>
        <v>#VALUE!</v>
      </c>
      <c r="L117" s="277" t="e">
        <f>SUMIFS('[1]WIN BRUTO BI'!$AQ$2:$AQ$10000,'[1]WIN BRUTO BI'!$AR$2:$AR$10000,L113)</f>
        <v>#VALUE!</v>
      </c>
      <c r="M117" s="277" t="e">
        <f>SUMIFS('[1]WIN BRUTO BI'!$AQ$2:$AQ$10000,'[1]WIN BRUTO BI'!$AR$2:$AR$10000,M113)</f>
        <v>#VALUE!</v>
      </c>
      <c r="N117" s="277">
        <f>SUMIFS('[1]WIN BRUTO BI'!$AQ$2:$AQ$10000,'[1]WIN BRUTO BI'!$AR$2:$AR$10000,N113)</f>
        <v>29029778781</v>
      </c>
      <c r="O117" s="277" t="e">
        <f t="shared" ref="O117:O125" si="10">SUM(C117:N117)</f>
        <v>#VALUE!</v>
      </c>
    </row>
    <row r="118" spans="1:15">
      <c r="A118" s="346"/>
      <c r="B118" s="268" t="s">
        <v>0</v>
      </c>
      <c r="C118" s="277" t="e">
        <f>C116+C117</f>
        <v>#VALUE!</v>
      </c>
      <c r="D118" s="277" t="e">
        <f t="shared" ref="D118:L118" si="11">D116+D117</f>
        <v>#VALUE!</v>
      </c>
      <c r="E118" s="277" t="e">
        <f t="shared" si="11"/>
        <v>#VALUE!</v>
      </c>
      <c r="F118" s="277" t="e">
        <f t="shared" si="11"/>
        <v>#VALUE!</v>
      </c>
      <c r="G118" s="277" t="e">
        <f t="shared" si="11"/>
        <v>#VALUE!</v>
      </c>
      <c r="H118" s="277" t="e">
        <f t="shared" si="11"/>
        <v>#VALUE!</v>
      </c>
      <c r="I118" s="277" t="e">
        <f t="shared" si="11"/>
        <v>#VALUE!</v>
      </c>
      <c r="J118" s="277" t="e">
        <f t="shared" si="11"/>
        <v>#VALUE!</v>
      </c>
      <c r="K118" s="277" t="e">
        <f t="shared" si="11"/>
        <v>#VALUE!</v>
      </c>
      <c r="L118" s="277" t="e">
        <f t="shared" si="11"/>
        <v>#VALUE!</v>
      </c>
      <c r="M118" s="277" t="e">
        <f t="shared" ref="M118" si="12">M116+M117</f>
        <v>#VALUE!</v>
      </c>
      <c r="N118" s="283">
        <f>N116+N117</f>
        <v>40295698447.010002</v>
      </c>
      <c r="O118" s="277" t="e">
        <f t="shared" si="10"/>
        <v>#VALUE!</v>
      </c>
    </row>
    <row r="119" spans="1:15">
      <c r="A119" s="346"/>
      <c r="B119" s="268" t="s">
        <v>189</v>
      </c>
      <c r="C119" s="269">
        <f>VLOOKUP(VALUE(C113),'[3]Evolución por año'!$X:$Y,2,FALSE)</f>
        <v>26656.79</v>
      </c>
      <c r="D119" s="269">
        <f>VLOOKUP(VALUE(D113),'[3]Evolución por año'!$X:$Y,2,FALSE)</f>
        <v>26634.9</v>
      </c>
      <c r="E119" s="269">
        <f>VLOOKUP(VALUE(E113),'[3]Evolución por año'!$X:$Y,2,FALSE)</f>
        <v>26732.12</v>
      </c>
      <c r="F119" s="269">
        <f>VLOOKUP(VALUE(F113),'[3]Evolución por año'!$X:$Y,2,FALSE)</f>
        <v>26798.14</v>
      </c>
      <c r="G119" s="269">
        <f>VLOOKUP(VALUE(G113),'[3]Evolución por año'!$X:$Y,2,FALSE)</f>
        <v>26824.94</v>
      </c>
      <c r="H119" s="269">
        <f>VLOOKUP(VALUE(H113),'[3]Evolución por año'!$X:$Y,2,FALSE)</f>
        <v>26923.7</v>
      </c>
      <c r="I119" s="269">
        <f>VLOOKUP(VALUE(I113),'[3]Evolución por año'!$X:$Y,2,FALSE)</f>
        <v>26996.89</v>
      </c>
      <c r="J119" s="269">
        <f>VLOOKUP(VALUE(J113),'[3]Evolución por año'!$X:$Y,2,FALSE)</f>
        <v>27004.63</v>
      </c>
      <c r="K119" s="269">
        <f>VLOOKUP(VALUE(K113),'[3]Evolución por año'!$X:$Y,2,FALSE)</f>
        <v>27078.32</v>
      </c>
      <c r="L119" s="269">
        <f>VLOOKUP(VALUE(L113),'[3]Evolución por año'!$X:$Y,2,FALSE)</f>
        <v>27158.77</v>
      </c>
      <c r="M119" s="269">
        <f>VLOOKUP(VALUE(M113),'[3]Evolución por año'!$X:$Y,2,FALSE)</f>
        <v>27202.48</v>
      </c>
      <c r="N119" s="269">
        <f>VLOOKUP(VALUE(N113),'[3]Evolución por año'!$X:$Y,2,FALSE)</f>
        <v>27287.57</v>
      </c>
      <c r="O119" s="277">
        <f t="shared" si="10"/>
        <v>323299.25</v>
      </c>
    </row>
    <row r="120" spans="1:15">
      <c r="A120" s="346"/>
      <c r="B120" s="268" t="s">
        <v>191</v>
      </c>
      <c r="C120" s="269" t="e">
        <f>C118/C119</f>
        <v>#VALUE!</v>
      </c>
      <c r="D120" s="269" t="e">
        <f t="shared" ref="D120:M120" si="13">D118/D119</f>
        <v>#VALUE!</v>
      </c>
      <c r="E120" s="269" t="e">
        <f t="shared" si="13"/>
        <v>#VALUE!</v>
      </c>
      <c r="F120" s="269" t="e">
        <f t="shared" si="13"/>
        <v>#VALUE!</v>
      </c>
      <c r="G120" s="269" t="e">
        <f t="shared" si="13"/>
        <v>#VALUE!</v>
      </c>
      <c r="H120" s="269" t="e">
        <f t="shared" si="13"/>
        <v>#VALUE!</v>
      </c>
      <c r="I120" s="269" t="e">
        <f t="shared" si="13"/>
        <v>#VALUE!</v>
      </c>
      <c r="J120" s="269" t="e">
        <f t="shared" si="13"/>
        <v>#VALUE!</v>
      </c>
      <c r="K120" s="269" t="e">
        <f t="shared" si="13"/>
        <v>#VALUE!</v>
      </c>
      <c r="L120" s="269" t="e">
        <f t="shared" si="13"/>
        <v>#VALUE!</v>
      </c>
      <c r="M120" s="269" t="e">
        <f t="shared" si="13"/>
        <v>#VALUE!</v>
      </c>
      <c r="N120" s="284">
        <f>N118/N119</f>
        <v>1476705.2708251413</v>
      </c>
      <c r="O120" s="277" t="e">
        <f t="shared" si="10"/>
        <v>#VALUE!</v>
      </c>
    </row>
    <row r="121" spans="1:15">
      <c r="A121" s="346" t="str">
        <f>MID(C114,1,4)</f>
        <v>2018</v>
      </c>
      <c r="B121" s="268" t="s">
        <v>187</v>
      </c>
      <c r="C121" s="277">
        <f>HLOOKUP(VALUE(C114),[2]Parametros!$B$50:$BI$60,11,FALSE)</f>
        <v>11944652280.6</v>
      </c>
      <c r="D121" s="277">
        <f>HLOOKUP(VALUE(D114),[2]Parametros!$B$50:$BI$60,11,FALSE)</f>
        <v>10478886905.02</v>
      </c>
      <c r="E121" s="277">
        <f>HLOOKUP(VALUE(E114),[2]Parametros!$B$50:$BI$60,11,FALSE)</f>
        <v>10994669096.789999</v>
      </c>
      <c r="F121" s="277">
        <f>HLOOKUP(VALUE(F114),[2]Parametros!$B$50:$BI$60,11,FALSE)</f>
        <v>11122030821.75</v>
      </c>
      <c r="G121" s="277">
        <f>HLOOKUP(VALUE(G114),[2]Parametros!$B$50:$BI$60,11,FALSE)</f>
        <v>14211545233.68</v>
      </c>
      <c r="H121" s="277">
        <f>HLOOKUP(VALUE(H114),[2]Parametros!$B$50:$BI$60,11,FALSE)</f>
        <v>14955679678.26</v>
      </c>
      <c r="I121" s="277">
        <f>HLOOKUP(VALUE(I114),[2]Parametros!$B$50:$BI$60,11,FALSE)</f>
        <v>12256043959.439999</v>
      </c>
      <c r="J121" s="277">
        <f>HLOOKUP(VALUE(J114),[2]Parametros!$B$50:$BI$60,11,FALSE)</f>
        <v>11226896918.58</v>
      </c>
      <c r="K121" s="277">
        <f>HLOOKUP(VALUE(K114),[2]Parametros!$B$50:$BI$60,11,FALSE)</f>
        <v>11238644324.959999</v>
      </c>
      <c r="L121" s="277">
        <f>HLOOKUP(VALUE(L114),[2]Parametros!$B$50:$BI$60,11,FALSE)</f>
        <v>10050587584.599998</v>
      </c>
      <c r="M121" s="277">
        <f>HLOOKUP(VALUE(M114),[2]Parametros!$B$50:$BI$60,11,FALSE)</f>
        <v>12055116367.329998</v>
      </c>
      <c r="N121" s="277">
        <f>HLOOKUP(VALUE(N114),[2]Parametros!$B$50:$BI$60,11,FALSE)</f>
        <v>11504967408.470001</v>
      </c>
      <c r="O121" s="277">
        <f>SUM(C121:N121)</f>
        <v>142039720579.48004</v>
      </c>
    </row>
    <row r="122" spans="1:15">
      <c r="A122" s="346"/>
      <c r="B122" s="268" t="s">
        <v>188</v>
      </c>
      <c r="C122" s="277" t="e">
        <f>SUMIFS('[1]WIN BRUTO BI'!$AQ$2:$AQ$10000,'[1]WIN BRUTO BI'!$AR$2:$AR$10000,C114)</f>
        <v>#VALUE!</v>
      </c>
      <c r="D122" s="277" t="e">
        <f>SUMIFS('[1]WIN BRUTO BI'!$AQ$2:$AQ$10000,'[1]WIN BRUTO BI'!$AR$2:$AR$10000,D114)</f>
        <v>#VALUE!</v>
      </c>
      <c r="E122" s="277" t="e">
        <f>SUMIFS('[1]WIN BRUTO BI'!$AQ$2:$AQ$10000,'[1]WIN BRUTO BI'!$AR$2:$AR$10000,E114)</f>
        <v>#VALUE!</v>
      </c>
      <c r="F122" s="277" t="e">
        <f>SUMIFS('[1]WIN BRUTO BI'!$AQ$2:$AQ$10000,'[1]WIN BRUTO BI'!$AR$2:$AR$10000,F114)</f>
        <v>#VALUE!</v>
      </c>
      <c r="G122" s="277" t="e">
        <f>SUMIFS('[1]WIN BRUTO BI'!$AQ$2:$AQ$10000,'[1]WIN BRUTO BI'!$AR$2:$AR$10000,G114)</f>
        <v>#VALUE!</v>
      </c>
      <c r="H122" s="277" t="e">
        <f>SUMIFS('[1]WIN BRUTO BI'!$AQ$2:$AQ$10000,'[1]WIN BRUTO BI'!$AR$2:$AR$10000,H114)</f>
        <v>#VALUE!</v>
      </c>
      <c r="I122" s="277" t="e">
        <f>SUMIFS('[1]WIN BRUTO BI'!$AQ$2:$AQ$10000,'[1]WIN BRUTO BI'!$AR$2:$AR$10000,I114)</f>
        <v>#VALUE!</v>
      </c>
      <c r="J122" s="277" t="e">
        <f>SUMIFS('[1]WIN BRUTO BI'!$AQ$2:$AQ$10000,'[1]WIN BRUTO BI'!$AR$2:$AR$10000,J114)</f>
        <v>#VALUE!</v>
      </c>
      <c r="K122" s="277" t="e">
        <f>SUMIFS('[1]WIN BRUTO BI'!$AQ$2:$AQ$10000,'[1]WIN BRUTO BI'!$AR$2:$AR$10000,K114)</f>
        <v>#VALUE!</v>
      </c>
      <c r="L122" s="277" t="e">
        <f>SUMIFS('[1]WIN BRUTO BI'!$AQ$2:$AQ$10000,'[1]WIN BRUTO BI'!$AR$2:$AR$10000,L114)</f>
        <v>#VALUE!</v>
      </c>
      <c r="M122" s="277" t="e">
        <f>SUMIFS('[1]WIN BRUTO BI'!$AQ$2:$AQ$10000,'[1]WIN BRUTO BI'!$AR$2:$AR$10000,M114)</f>
        <v>#VALUE!</v>
      </c>
      <c r="N122" s="283">
        <f>SUMIFS('[1]WIN BRUTO BI'!$AQ$2:$AQ$10000,'[1]WIN BRUTO BI'!$AR$2:$AR$10000,N114)</f>
        <v>29832098830</v>
      </c>
      <c r="O122" s="277" t="e">
        <f t="shared" si="10"/>
        <v>#VALUE!</v>
      </c>
    </row>
    <row r="123" spans="1:15">
      <c r="A123" s="346"/>
      <c r="B123" s="268" t="s">
        <v>0</v>
      </c>
      <c r="C123" s="277" t="e">
        <f>C121+C122</f>
        <v>#VALUE!</v>
      </c>
      <c r="D123" s="277" t="e">
        <f t="shared" ref="D123" si="14">D121+D122</f>
        <v>#VALUE!</v>
      </c>
      <c r="E123" s="277" t="e">
        <f t="shared" ref="E123" si="15">E121+E122</f>
        <v>#VALUE!</v>
      </c>
      <c r="F123" s="277" t="e">
        <f t="shared" ref="F123" si="16">F121+F122</f>
        <v>#VALUE!</v>
      </c>
      <c r="G123" s="277" t="e">
        <f t="shared" ref="G123" si="17">G121+G122</f>
        <v>#VALUE!</v>
      </c>
      <c r="H123" s="277" t="e">
        <f t="shared" ref="H123" si="18">H121+H122</f>
        <v>#VALUE!</v>
      </c>
      <c r="I123" s="277" t="e">
        <f t="shared" ref="I123" si="19">I121+I122</f>
        <v>#VALUE!</v>
      </c>
      <c r="J123" s="277" t="e">
        <f t="shared" ref="J123" si="20">J121+J122</f>
        <v>#VALUE!</v>
      </c>
      <c r="K123" s="277" t="e">
        <f t="shared" ref="K123" si="21">K121+K122</f>
        <v>#VALUE!</v>
      </c>
      <c r="L123" s="277" t="e">
        <f t="shared" ref="L123" si="22">L121+L122</f>
        <v>#VALUE!</v>
      </c>
      <c r="M123" s="277" t="e">
        <f t="shared" ref="M123" si="23">M121+M122</f>
        <v>#VALUE!</v>
      </c>
      <c r="N123" s="283">
        <f t="shared" ref="N123" si="24">N121+N122</f>
        <v>41337066238.470001</v>
      </c>
      <c r="O123" s="277" t="e">
        <f t="shared" si="10"/>
        <v>#VALUE!</v>
      </c>
    </row>
    <row r="124" spans="1:15">
      <c r="A124" s="346"/>
      <c r="B124" s="268" t="s">
        <v>189</v>
      </c>
      <c r="C124" s="269">
        <f>VLOOKUP(VALUE(C114),'[3]Evolución por año'!$X:$Y,2,FALSE)</f>
        <v>27357.45</v>
      </c>
      <c r="D124" s="269">
        <f>VLOOKUP(VALUE(D114),'[3]Evolución por año'!$X:$Y,2,FALSE)</f>
        <v>27432.1</v>
      </c>
      <c r="E124" s="269">
        <f>VLOOKUP(VALUE(E114),'[3]Evolución por año'!$X:$Y,2,FALSE)</f>
        <v>27532.799999999999</v>
      </c>
      <c r="F124" s="269">
        <f>VLOOKUP(VALUE(F114),'[3]Evolución por año'!$X:$Y,2,FALSE)</f>
        <v>27565.79</v>
      </c>
      <c r="G124" s="269">
        <f>VLOOKUP(VALUE(G114),'[3]Evolución por año'!$X:$Y,2,FALSE)</f>
        <v>27546.22</v>
      </c>
      <c r="H124" s="269">
        <f>VLOOKUP(VALUE(H114),'[3]Evolución por año'!$X:$Y,2,FALSE)</f>
        <v>27556.9</v>
      </c>
      <c r="I124" s="269">
        <f>VLOOKUP(VALUE(I114),'[3]Evolución por año'!$X:$Y,2,FALSE)</f>
        <v>27565.759999999998</v>
      </c>
      <c r="J124" s="269">
        <f>VLOOKUP(VALUE(J114),'[3]Evolución por año'!$X:$Y,2,FALSE)</f>
        <v>27662.17</v>
      </c>
      <c r="K124" s="269">
        <f>VLOOKUP(VALUE(K114),'[3]Evolución por año'!$X:$Y,2,FALSE)</f>
        <v>27765.55</v>
      </c>
      <c r="L124" s="269">
        <f>VLOOKUP(VALUE(L114),'[3]Evolución por año'!$X:$Y,2,FALSE)</f>
        <v>27903.3</v>
      </c>
      <c r="M124" s="269">
        <f>VLOOKUP(VALUE(M114),'[3]Evolución por año'!$X:$Y,2,FALSE)</f>
        <v>27953.42</v>
      </c>
      <c r="N124" s="269">
        <f>VLOOKUP(VALUE(N114),'[3]Evolución por año'!$X:$Y,2,FALSE)</f>
        <v>27993.08</v>
      </c>
      <c r="O124" s="277">
        <f t="shared" si="10"/>
        <v>331834.53999999998</v>
      </c>
    </row>
    <row r="125" spans="1:15">
      <c r="A125" s="346"/>
      <c r="B125" s="268" t="s">
        <v>191</v>
      </c>
      <c r="C125" s="269" t="e">
        <f>C123/C124</f>
        <v>#VALUE!</v>
      </c>
      <c r="D125" s="269" t="e">
        <f t="shared" ref="D125" si="25">D123/D124</f>
        <v>#VALUE!</v>
      </c>
      <c r="E125" s="269" t="e">
        <f t="shared" ref="E125" si="26">E123/E124</f>
        <v>#VALUE!</v>
      </c>
      <c r="F125" s="269" t="e">
        <f t="shared" ref="F125" si="27">F123/F124</f>
        <v>#VALUE!</v>
      </c>
      <c r="G125" s="269" t="e">
        <f t="shared" ref="G125" si="28">G123/G124</f>
        <v>#VALUE!</v>
      </c>
      <c r="H125" s="269" t="e">
        <f t="shared" ref="H125" si="29">H123/H124</f>
        <v>#VALUE!</v>
      </c>
      <c r="I125" s="269" t="e">
        <f t="shared" ref="I125" si="30">I123/I124</f>
        <v>#VALUE!</v>
      </c>
      <c r="J125" s="269" t="e">
        <f t="shared" ref="J125" si="31">J123/J124</f>
        <v>#VALUE!</v>
      </c>
      <c r="K125" s="269" t="e">
        <f t="shared" ref="K125" si="32">K123/K124</f>
        <v>#VALUE!</v>
      </c>
      <c r="L125" s="269" t="e">
        <f t="shared" ref="L125" si="33">L123/L124</f>
        <v>#VALUE!</v>
      </c>
      <c r="M125" s="269" t="e">
        <f t="shared" ref="M125" si="34">M123/M124</f>
        <v>#VALUE!</v>
      </c>
      <c r="N125" s="284">
        <f>IFERROR(N123/N124,0)</f>
        <v>1476688.7473071916</v>
      </c>
      <c r="O125" s="277" t="e">
        <f t="shared" si="10"/>
        <v>#VALUE!</v>
      </c>
    </row>
    <row r="126" spans="1:15">
      <c r="A126" s="343" t="s">
        <v>186</v>
      </c>
      <c r="B126" s="268" t="s">
        <v>192</v>
      </c>
      <c r="C126" s="278">
        <f t="shared" ref="C126:L126" si="35">IFERROR((C125-C120)/C120,0)</f>
        <v>0</v>
      </c>
      <c r="D126" s="278">
        <f t="shared" si="35"/>
        <v>0</v>
      </c>
      <c r="E126" s="278">
        <f t="shared" si="35"/>
        <v>0</v>
      </c>
      <c r="F126" s="278">
        <f t="shared" si="35"/>
        <v>0</v>
      </c>
      <c r="G126" s="278">
        <f t="shared" si="35"/>
        <v>0</v>
      </c>
      <c r="H126" s="278">
        <f t="shared" si="35"/>
        <v>0</v>
      </c>
      <c r="I126" s="278">
        <f t="shared" si="35"/>
        <v>0</v>
      </c>
      <c r="J126" s="278">
        <f t="shared" si="35"/>
        <v>0</v>
      </c>
      <c r="K126" s="278">
        <f t="shared" si="35"/>
        <v>0</v>
      </c>
      <c r="L126" s="278">
        <f t="shared" si="35"/>
        <v>0</v>
      </c>
      <c r="M126" s="278">
        <f>IFERROR((M125-M120)/M120,0)</f>
        <v>0</v>
      </c>
      <c r="N126" s="285">
        <f>IFERROR((N125-N120)/N120,0)</f>
        <v>-1.118944875202253E-5</v>
      </c>
      <c r="O126" s="278" t="e">
        <f>(O125-O120)/O120</f>
        <v>#VALUE!</v>
      </c>
    </row>
    <row r="127" spans="1:15">
      <c r="A127" s="344"/>
      <c r="B127" s="268" t="s">
        <v>193</v>
      </c>
      <c r="C127" s="342" t="e">
        <f>O126</f>
        <v>#VALUE!</v>
      </c>
      <c r="D127" s="342"/>
      <c r="E127" s="342"/>
      <c r="F127" s="342"/>
      <c r="G127" s="342"/>
      <c r="H127" s="342"/>
      <c r="I127" s="342"/>
      <c r="J127" s="342"/>
      <c r="K127" s="342"/>
      <c r="L127" s="342"/>
      <c r="M127" s="342"/>
      <c r="N127" s="342"/>
      <c r="O127" s="342"/>
    </row>
    <row r="130" spans="3:14">
      <c r="C130" t="e">
        <f>C117/C119</f>
        <v>#VALUE!</v>
      </c>
      <c r="D130" t="e">
        <f t="shared" ref="D130:M130" si="36">D117/D119</f>
        <v>#VALUE!</v>
      </c>
      <c r="E130" t="e">
        <f t="shared" si="36"/>
        <v>#VALUE!</v>
      </c>
      <c r="F130" t="e">
        <f t="shared" si="36"/>
        <v>#VALUE!</v>
      </c>
      <c r="G130" t="e">
        <f t="shared" si="36"/>
        <v>#VALUE!</v>
      </c>
      <c r="H130" t="e">
        <f t="shared" si="36"/>
        <v>#VALUE!</v>
      </c>
      <c r="I130" t="e">
        <f t="shared" si="36"/>
        <v>#VALUE!</v>
      </c>
      <c r="J130" t="e">
        <f t="shared" si="36"/>
        <v>#VALUE!</v>
      </c>
      <c r="K130" t="e">
        <f t="shared" si="36"/>
        <v>#VALUE!</v>
      </c>
      <c r="L130" t="e">
        <f t="shared" si="36"/>
        <v>#VALUE!</v>
      </c>
      <c r="M130" t="e">
        <f t="shared" si="36"/>
        <v>#VALUE!</v>
      </c>
      <c r="N130" t="e">
        <f>SUM(C130:M130)</f>
        <v>#VALUE!</v>
      </c>
    </row>
    <row r="131" spans="3:14">
      <c r="C131" t="e">
        <f>C122/C124</f>
        <v>#VALUE!</v>
      </c>
      <c r="D131" t="e">
        <f t="shared" ref="D131:M131" si="37">D122/D124</f>
        <v>#VALUE!</v>
      </c>
      <c r="E131" t="e">
        <f t="shared" si="37"/>
        <v>#VALUE!</v>
      </c>
      <c r="F131" t="e">
        <f t="shared" si="37"/>
        <v>#VALUE!</v>
      </c>
      <c r="G131" t="e">
        <f t="shared" si="37"/>
        <v>#VALUE!</v>
      </c>
      <c r="H131" t="e">
        <f t="shared" si="37"/>
        <v>#VALUE!</v>
      </c>
      <c r="I131" t="e">
        <f t="shared" si="37"/>
        <v>#VALUE!</v>
      </c>
      <c r="J131" t="e">
        <f t="shared" si="37"/>
        <v>#VALUE!</v>
      </c>
      <c r="K131" t="e">
        <f t="shared" si="37"/>
        <v>#VALUE!</v>
      </c>
      <c r="L131" t="e">
        <f t="shared" si="37"/>
        <v>#VALUE!</v>
      </c>
      <c r="M131" t="e">
        <f t="shared" si="37"/>
        <v>#VALUE!</v>
      </c>
      <c r="N131" t="e">
        <f>SUM(C131:M131)</f>
        <v>#VALUE!</v>
      </c>
    </row>
    <row r="132" spans="3:14">
      <c r="M132" s="276"/>
      <c r="N132" s="281" t="e">
        <f>(N131-N130)/N130</f>
        <v>#VALUE!</v>
      </c>
    </row>
  </sheetData>
  <mergeCells count="6">
    <mergeCell ref="C127:O127"/>
    <mergeCell ref="A126:A127"/>
    <mergeCell ref="B1:K1"/>
    <mergeCell ref="B69:K69"/>
    <mergeCell ref="A116:A120"/>
    <mergeCell ref="A121:A125"/>
  </mergeCells>
  <pageMargins left="0.7" right="0.7" top="0.75" bottom="0.75" header="0.3" footer="0.3"/>
  <pageSetup paperSize="11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opLeftCell="A15" zoomScale="85" zoomScaleNormal="85" workbookViewId="0">
      <selection activeCell="B6" sqref="B6"/>
    </sheetView>
  </sheetViews>
  <sheetFormatPr baseColWidth="10" defaultRowHeight="14.5"/>
  <cols>
    <col min="1" max="1" width="27" bestFit="1" customWidth="1"/>
    <col min="2" max="2" width="22.453125" bestFit="1" customWidth="1"/>
    <col min="9" max="9" width="31" bestFit="1" customWidth="1"/>
  </cols>
  <sheetData>
    <row r="1" spans="1:10">
      <c r="A1" t="s">
        <v>194</v>
      </c>
      <c r="B1" s="282">
        <f>HLOOKUP([1]Parametros!$B$12,'Resumen Industria'!B9:O12,4,FALSE)</f>
        <v>41337066238.470001</v>
      </c>
      <c r="I1" t="s">
        <v>227</v>
      </c>
      <c r="J1" s="264">
        <f>B46</f>
        <v>11401.48529606462</v>
      </c>
    </row>
    <row r="2" spans="1:10">
      <c r="A2" t="s">
        <v>192</v>
      </c>
      <c r="B2" s="276">
        <f>HLOOKUP([1]Parametros!$B$12,'Graficos Comunicado'!C115:O126,12,FALSE)</f>
        <v>-1.118944875202253E-5</v>
      </c>
      <c r="I2" t="s">
        <v>228</v>
      </c>
      <c r="J2" s="265">
        <f>B47/J1</f>
        <v>0.42558813080913682</v>
      </c>
    </row>
    <row r="3" spans="1:10">
      <c r="A3" t="s">
        <v>195</v>
      </c>
      <c r="B3" s="276" t="e">
        <f>'Graficos Comunicado'!C127</f>
        <v>#VALUE!</v>
      </c>
      <c r="I3" t="s">
        <v>229</v>
      </c>
      <c r="J3" s="265">
        <f>(B49+B48)/J1</f>
        <v>0.57441186919086307</v>
      </c>
    </row>
    <row r="4" spans="1:10">
      <c r="I4" t="s">
        <v>230</v>
      </c>
      <c r="J4" s="264">
        <f>B47</f>
        <v>4852.3368155999997</v>
      </c>
    </row>
    <row r="5" spans="1:10">
      <c r="A5" t="s">
        <v>196</v>
      </c>
      <c r="I5" t="s">
        <v>231</v>
      </c>
      <c r="J5" s="264">
        <f>B49</f>
        <v>4763.1082165546195</v>
      </c>
    </row>
    <row r="6" spans="1:10">
      <c r="A6" t="s">
        <v>182</v>
      </c>
      <c r="B6" t="s">
        <v>183</v>
      </c>
      <c r="C6" t="s">
        <v>121</v>
      </c>
      <c r="I6" t="s">
        <v>232</v>
      </c>
      <c r="J6" s="264">
        <f>B48</f>
        <v>1786.04026391</v>
      </c>
    </row>
    <row r="7" spans="1:10">
      <c r="A7" t="str">
        <f>VLOOKUP(E7,'Graficos Comunicado'!$B:$E,2,FALSE)</f>
        <v>Sun Monticello</v>
      </c>
      <c r="B7" s="280">
        <f>VLOOKUP(E7,'Graficos Comunicado'!$B:$E,4,FALSE)</f>
        <v>8161496559</v>
      </c>
      <c r="C7" s="276">
        <f>B7/$B$33</f>
        <v>0.19743773087129657</v>
      </c>
      <c r="E7">
        <v>26</v>
      </c>
    </row>
    <row r="8" spans="1:10">
      <c r="A8" t="str">
        <f>VLOOKUP(E8,'Graficos Comunicado'!$B:$E,2,FALSE)</f>
        <v>Viña del Mar</v>
      </c>
      <c r="B8" s="280">
        <f>VLOOKUP(E8,'Graficos Comunicado'!$B:$E,4,FALSE)</f>
        <v>4910348754.2900009</v>
      </c>
      <c r="C8" s="276">
        <f t="shared" ref="C8:C32" si="0">B8/$B$33</f>
        <v>0.11878803217341595</v>
      </c>
      <c r="E8">
        <v>25</v>
      </c>
    </row>
    <row r="9" spans="1:10">
      <c r="A9" t="str">
        <f>VLOOKUP(E9,'Graficos Comunicado'!$B:$E,2,FALSE)</f>
        <v>Marina del Sol Talcahuano</v>
      </c>
      <c r="B9" s="280">
        <f>VLOOKUP(E9,'Graficos Comunicado'!$B:$E,4,FALSE)</f>
        <v>3313715577</v>
      </c>
      <c r="C9" s="276">
        <f t="shared" si="0"/>
        <v>8.0163298427698232E-2</v>
      </c>
      <c r="E9">
        <f>E8-1</f>
        <v>24</v>
      </c>
    </row>
    <row r="10" spans="1:10">
      <c r="A10" t="str">
        <f>VLOOKUP(E10,'Graficos Comunicado'!$B:$E,2,FALSE)</f>
        <v>Casino Rinconada</v>
      </c>
      <c r="B10" s="280">
        <f>VLOOKUP(E10,'Graficos Comunicado'!$B:$E,4,FALSE)</f>
        <v>3101652384</v>
      </c>
      <c r="C10" s="276">
        <f t="shared" si="0"/>
        <v>7.5033200617257947E-2</v>
      </c>
      <c r="E10">
        <f t="shared" ref="E10:E30" si="1">E9-1</f>
        <v>23</v>
      </c>
    </row>
    <row r="11" spans="1:10">
      <c r="A11" t="str">
        <f>VLOOKUP(E11,'Graficos Comunicado'!$B:$E,2,FALSE)</f>
        <v>Coquimbo</v>
      </c>
      <c r="B11" s="280">
        <f>VLOOKUP(E11,'Graficos Comunicado'!$B:$E,4,FALSE)</f>
        <v>2255137953</v>
      </c>
      <c r="C11" s="276">
        <f t="shared" si="0"/>
        <v>5.4554862214708268E-2</v>
      </c>
      <c r="E11">
        <f t="shared" si="1"/>
        <v>22</v>
      </c>
    </row>
    <row r="12" spans="1:10">
      <c r="A12" t="str">
        <f>VLOOKUP(E12,'Graficos Comunicado'!$B:$E,2,FALSE)</f>
        <v>Enjoy Antofagasta</v>
      </c>
      <c r="B12" s="280">
        <f>VLOOKUP(E12,'Graficos Comunicado'!$B:$E,4,FALSE)</f>
        <v>2116232610</v>
      </c>
      <c r="C12" s="276">
        <f t="shared" si="0"/>
        <v>5.119455255464031E-2</v>
      </c>
      <c r="E12">
        <f t="shared" si="1"/>
        <v>21</v>
      </c>
    </row>
    <row r="13" spans="1:10">
      <c r="A13" t="str">
        <f>VLOOKUP(E13,'Graficos Comunicado'!$B:$E,2,FALSE)</f>
        <v>Dreams Temuco</v>
      </c>
      <c r="B13" s="280">
        <f>VLOOKUP(E13,'Graficos Comunicado'!$B:$E,4,FALSE)</f>
        <v>1962501518</v>
      </c>
      <c r="C13" s="276">
        <f t="shared" si="0"/>
        <v>4.74755878097032E-2</v>
      </c>
      <c r="E13">
        <f t="shared" si="1"/>
        <v>20</v>
      </c>
    </row>
    <row r="14" spans="1:10">
      <c r="A14" t="str">
        <f>VLOOKUP(E14,'Graficos Comunicado'!$B:$E,2,FALSE)</f>
        <v>Iquique</v>
      </c>
      <c r="B14" s="280">
        <f>VLOOKUP(E14,'Graficos Comunicado'!$B:$E,4,FALSE)</f>
        <v>1769741063.47</v>
      </c>
      <c r="C14" s="276">
        <f t="shared" si="0"/>
        <v>4.2812449564284878E-2</v>
      </c>
      <c r="E14">
        <f t="shared" si="1"/>
        <v>19</v>
      </c>
    </row>
    <row r="15" spans="1:10">
      <c r="A15" t="str">
        <f>VLOOKUP(E15,'Graficos Comunicado'!$B:$E,2,FALSE)</f>
        <v>Dreams Punta Arenas</v>
      </c>
      <c r="B15" s="280">
        <f>VLOOKUP(E15,'Graficos Comunicado'!$B:$E,4,FALSE)</f>
        <v>1723431284</v>
      </c>
      <c r="C15" s="276">
        <f t="shared" si="0"/>
        <v>4.1692152850366114E-2</v>
      </c>
      <c r="E15">
        <f t="shared" si="1"/>
        <v>18</v>
      </c>
    </row>
    <row r="16" spans="1:10">
      <c r="A16" t="str">
        <f>VLOOKUP(E16,'Graficos Comunicado'!$B:$E,2,FALSE)</f>
        <v>Puerto Varas</v>
      </c>
      <c r="B16" s="280">
        <f>VLOOKUP(E16,'Graficos Comunicado'!$B:$E,4,FALSE)</f>
        <v>1332859703.7099998</v>
      </c>
      <c r="C16" s="276">
        <f t="shared" si="0"/>
        <v>3.2243693735323306E-2</v>
      </c>
      <c r="E16">
        <f t="shared" si="1"/>
        <v>17</v>
      </c>
    </row>
    <row r="17" spans="1:5">
      <c r="A17" t="str">
        <f>VLOOKUP(E17,'Graficos Comunicado'!$B:$E,2,FALSE)</f>
        <v>Dreams Valdivia</v>
      </c>
      <c r="B17" s="280">
        <f>VLOOKUP(E17,'Graficos Comunicado'!$B:$E,4,FALSE)</f>
        <v>1169498568</v>
      </c>
      <c r="C17" s="276">
        <f t="shared" si="0"/>
        <v>2.8291765101404701E-2</v>
      </c>
      <c r="E17">
        <f t="shared" si="1"/>
        <v>16</v>
      </c>
    </row>
    <row r="18" spans="1:5">
      <c r="A18" t="str">
        <f>VLOOKUP(E18,'Graficos Comunicado'!$B:$E,2,FALSE)</f>
        <v>Antay Casino &amp; Hotel</v>
      </c>
      <c r="B18" s="280">
        <f>VLOOKUP(E18,'Graficos Comunicado'!$B:$E,4,FALSE)</f>
        <v>1066009620</v>
      </c>
      <c r="C18" s="276">
        <f t="shared" si="0"/>
        <v>2.5788226330583832E-2</v>
      </c>
      <c r="E18">
        <f t="shared" si="1"/>
        <v>15</v>
      </c>
    </row>
    <row r="19" spans="1:5">
      <c r="A19" t="str">
        <f>VLOOKUP(E19,'Graficos Comunicado'!$B:$E,2,FALSE)</f>
        <v>Marina del Sol Calama</v>
      </c>
      <c r="B19" s="280">
        <f>VLOOKUP(E19,'Graficos Comunicado'!$B:$E,4,FALSE)</f>
        <v>1060908015</v>
      </c>
      <c r="C19" s="276">
        <f t="shared" si="0"/>
        <v>2.566481154902751E-2</v>
      </c>
      <c r="E19">
        <f t="shared" si="1"/>
        <v>14</v>
      </c>
    </row>
    <row r="20" spans="1:5">
      <c r="A20" t="str">
        <f>VLOOKUP(E20,'Graficos Comunicado'!$B:$E,2,FALSE)</f>
        <v>Gran Casino de Talca</v>
      </c>
      <c r="B20" s="280">
        <f>VLOOKUP(E20,'Graficos Comunicado'!$B:$E,4,FALSE)</f>
        <v>984334866</v>
      </c>
      <c r="C20" s="276">
        <f t="shared" si="0"/>
        <v>2.3812402658704813E-2</v>
      </c>
      <c r="E20">
        <f t="shared" si="1"/>
        <v>13</v>
      </c>
    </row>
    <row r="21" spans="1:5">
      <c r="A21" t="str">
        <f>VLOOKUP(E21,'Graficos Comunicado'!$B:$E,2,FALSE)</f>
        <v>Marina del Sol Osorno</v>
      </c>
      <c r="B21" s="280">
        <f>VLOOKUP(E21,'Graficos Comunicado'!$B:$E,4,FALSE)</f>
        <v>914031211</v>
      </c>
      <c r="C21" s="276">
        <f t="shared" si="0"/>
        <v>2.2111661377395099E-2</v>
      </c>
      <c r="E21">
        <f t="shared" si="1"/>
        <v>12</v>
      </c>
    </row>
    <row r="22" spans="1:5">
      <c r="A22" t="str">
        <f>VLOOKUP(E22,'Graficos Comunicado'!$B:$E,2,FALSE)</f>
        <v>Casino de Juegos del Pacífico</v>
      </c>
      <c r="B22" s="280">
        <f>VLOOKUP(E22,'Graficos Comunicado'!$B:$E,4,FALSE)</f>
        <v>733296609</v>
      </c>
      <c r="C22" s="276">
        <f t="shared" si="0"/>
        <v>1.7739444903266104E-2</v>
      </c>
      <c r="E22">
        <f t="shared" si="1"/>
        <v>11</v>
      </c>
    </row>
    <row r="23" spans="1:5">
      <c r="A23" t="str">
        <f>VLOOKUP(E23,'Graficos Comunicado'!$B:$E,2,FALSE)</f>
        <v>Pucón</v>
      </c>
      <c r="B23" s="280">
        <f>VLOOKUP(E23,'Graficos Comunicado'!$B:$E,4,FALSE)</f>
        <v>732961441</v>
      </c>
      <c r="C23" s="276">
        <f t="shared" si="0"/>
        <v>1.7731336732307226E-2</v>
      </c>
      <c r="E23">
        <f t="shared" si="1"/>
        <v>10</v>
      </c>
    </row>
    <row r="24" spans="1:5">
      <c r="A24" t="str">
        <f>VLOOKUP(E24,'Graficos Comunicado'!$B:$E,2,FALSE)</f>
        <v>Marina del Sol Chillán</v>
      </c>
      <c r="B24" s="280">
        <f>VLOOKUP(E24,'Graficos Comunicado'!$B:$E,4,FALSE)</f>
        <v>663740008</v>
      </c>
      <c r="C24" s="276">
        <f t="shared" si="0"/>
        <v>1.6056775876907681E-2</v>
      </c>
      <c r="E24">
        <f t="shared" si="1"/>
        <v>9</v>
      </c>
    </row>
    <row r="25" spans="1:5">
      <c r="A25" t="str">
        <f>VLOOKUP(E25,'Graficos Comunicado'!$B:$E,2,FALSE)</f>
        <v>Casino Luckia Arica</v>
      </c>
      <c r="B25" s="280">
        <f>VLOOKUP(E25,'Graficos Comunicado'!$B:$E,4,FALSE)</f>
        <v>661158733</v>
      </c>
      <c r="C25" s="276">
        <f t="shared" si="0"/>
        <v>1.5994331314801873E-2</v>
      </c>
      <c r="E25">
        <f t="shared" si="1"/>
        <v>8</v>
      </c>
    </row>
    <row r="26" spans="1:5">
      <c r="A26" t="str">
        <f>VLOOKUP(E26,'Graficos Comunicado'!$B:$E,2,FALSE)</f>
        <v>Casino de Colchagua</v>
      </c>
      <c r="B26" s="280">
        <f>VLOOKUP(E26,'Graficos Comunicado'!$B:$E,4,FALSE)</f>
        <v>530790872</v>
      </c>
      <c r="C26" s="276">
        <f t="shared" si="0"/>
        <v>1.2840554986121E-2</v>
      </c>
      <c r="E26">
        <f t="shared" si="1"/>
        <v>7</v>
      </c>
    </row>
    <row r="27" spans="1:5">
      <c r="A27" t="str">
        <f>VLOOKUP(E27,'Graficos Comunicado'!$B:$E,2,FALSE)</f>
        <v>Dreams Coyhaique</v>
      </c>
      <c r="B27" s="280">
        <f>VLOOKUP(E27,'Graficos Comunicado'!$B:$E,4,FALSE)</f>
        <v>445757610</v>
      </c>
      <c r="C27" s="276">
        <f t="shared" si="0"/>
        <v>1.0783484426022458E-2</v>
      </c>
      <c r="E27">
        <f>E26-1</f>
        <v>6</v>
      </c>
    </row>
    <row r="28" spans="1:5">
      <c r="A28" t="str">
        <f>VLOOKUP(E28,'Graficos Comunicado'!$B:$E,2,FALSE)</f>
        <v>Ovalle Casino Resort S.A.</v>
      </c>
      <c r="B28" s="280">
        <f>VLOOKUP(E28,'Graficos Comunicado'!$B:$E,4,FALSE)</f>
        <v>430509238</v>
      </c>
      <c r="C28" s="276">
        <f t="shared" si="0"/>
        <v>1.0414605514489805E-2</v>
      </c>
      <c r="E28">
        <f t="shared" si="1"/>
        <v>5</v>
      </c>
    </row>
    <row r="29" spans="1:5">
      <c r="A29" t="str">
        <f>VLOOKUP(E29,'Graficos Comunicado'!$B:$E,2,FALSE)</f>
        <v>Casino Gran Los Angeles</v>
      </c>
      <c r="B29" s="280">
        <f>VLOOKUP(E29,'Graficos Comunicado'!$B:$E,4,FALSE)</f>
        <v>405304673</v>
      </c>
      <c r="C29" s="276">
        <f t="shared" si="0"/>
        <v>9.804872717909684E-3</v>
      </c>
      <c r="E29">
        <f t="shared" si="1"/>
        <v>4</v>
      </c>
    </row>
    <row r="30" spans="1:5">
      <c r="A30" t="str">
        <f>VLOOKUP(E30,'Graficos Comunicado'!$B:$E,2,FALSE)</f>
        <v>Enjoy Chiloé</v>
      </c>
      <c r="B30" s="280">
        <f>VLOOKUP(E30,'Graficos Comunicado'!$B:$E,4,FALSE)</f>
        <v>387728875</v>
      </c>
      <c r="C30" s="276">
        <f t="shared" si="0"/>
        <v>9.3796901977325937E-3</v>
      </c>
      <c r="E30">
        <f t="shared" si="1"/>
        <v>3</v>
      </c>
    </row>
    <row r="31" spans="1:5">
      <c r="A31" t="str">
        <f>VLOOKUP(E31,'Graficos Comunicado'!$B:$E,2,FALSE)</f>
        <v>Arica</v>
      </c>
      <c r="B31" s="280">
        <f>VLOOKUP(E31,'Graficos Comunicado'!$B:$E,4,FALSE)</f>
        <v>347541315</v>
      </c>
      <c r="C31" s="276">
        <f t="shared" si="0"/>
        <v>8.4074983211209001E-3</v>
      </c>
      <c r="E31">
        <f>E30-1</f>
        <v>2</v>
      </c>
    </row>
    <row r="32" spans="1:5">
      <c r="A32" t="str">
        <f>VLOOKUP(E32,'Graficos Comunicado'!$B:$E,2,FALSE)</f>
        <v>Puerto Natales</v>
      </c>
      <c r="B32" s="280">
        <f>VLOOKUP(E32,'Graficos Comunicado'!$B:$E,4,FALSE)</f>
        <v>156377178</v>
      </c>
      <c r="C32" s="276">
        <f t="shared" si="0"/>
        <v>3.7829771735099298E-3</v>
      </c>
      <c r="E32">
        <v>1</v>
      </c>
    </row>
    <row r="33" spans="1:5">
      <c r="A33" t="s">
        <v>0</v>
      </c>
      <c r="B33" s="280">
        <f>SUM(B7:B32)</f>
        <v>41337066238.470001</v>
      </c>
      <c r="C33" s="265">
        <f>SUM(C7:C32)</f>
        <v>0.99999999999999989</v>
      </c>
    </row>
    <row r="35" spans="1:5">
      <c r="A35" s="347" t="s">
        <v>200</v>
      </c>
      <c r="B35" s="347"/>
      <c r="C35" s="347"/>
      <c r="D35" s="347"/>
      <c r="E35" s="347"/>
    </row>
    <row r="36" spans="1:5">
      <c r="A36" t="s">
        <v>197</v>
      </c>
      <c r="B36" s="282">
        <f>HLOOKUP([1]Parametros!$B$12,'Resumen Industria'!B9:O12,2,FALSE)</f>
        <v>29832098830</v>
      </c>
    </row>
    <row r="37" spans="1:5">
      <c r="A37" t="s">
        <v>198</v>
      </c>
      <c r="B37" s="276">
        <f>B36/B1</f>
        <v>0.72167915008532957</v>
      </c>
    </row>
    <row r="38" spans="1:5">
      <c r="A38" t="s">
        <v>199</v>
      </c>
      <c r="B38" s="276">
        <f>'[3]Datos para Comunicado'!$B$1</f>
        <v>1.7382575050703078E-3</v>
      </c>
    </row>
    <row r="39" spans="1:5">
      <c r="A39" t="s">
        <v>201</v>
      </c>
      <c r="B39" s="276">
        <f>'[3]Datos para Comunicado'!$B$2</f>
        <v>2.5410052448582581E-3</v>
      </c>
    </row>
    <row r="40" spans="1:5">
      <c r="A40" t="s">
        <v>202</v>
      </c>
      <c r="B40" s="264">
        <f>'[3]Datos para Comunicado'!$B$4</f>
        <v>520361</v>
      </c>
    </row>
    <row r="41" spans="1:5">
      <c r="A41" t="s">
        <v>203</v>
      </c>
      <c r="B41" s="276">
        <f>'[3]Datos para Comunicado'!$B$5</f>
        <v>0.11242680713426013</v>
      </c>
    </row>
    <row r="42" spans="1:5">
      <c r="A42" t="s">
        <v>204</v>
      </c>
      <c r="B42" s="276">
        <f>'[3]Datos para Comunicado'!$B$6</f>
        <v>-7.4605705478750124E-3</v>
      </c>
    </row>
    <row r="43" spans="1:5">
      <c r="A43" t="s">
        <v>205</v>
      </c>
      <c r="B43" s="264">
        <f>'[3]Datos para Comunicado'!$B$7</f>
        <v>57329.620840147516</v>
      </c>
    </row>
    <row r="44" spans="1:5">
      <c r="A44" t="s">
        <v>206</v>
      </c>
      <c r="B44" s="276">
        <f>'[3]Datos para Comunicado'!$B$8</f>
        <v>-9.9501871870866163E-2</v>
      </c>
    </row>
    <row r="45" spans="1:5">
      <c r="A45" t="s">
        <v>207</v>
      </c>
      <c r="B45" s="276">
        <f>'[3]Datos para Comunicado'!$B$9</f>
        <v>1.0076754127797325E-2</v>
      </c>
    </row>
    <row r="46" spans="1:5">
      <c r="A46" t="s">
        <v>225</v>
      </c>
      <c r="B46" s="264">
        <f>B47+B48+B49</f>
        <v>11401.48529606462</v>
      </c>
    </row>
    <row r="47" spans="1:5">
      <c r="A47" t="s">
        <v>208</v>
      </c>
      <c r="B47" s="264">
        <f>'[3]Datos para Comunicado'!$B$10</f>
        <v>4852.3368155999997</v>
      </c>
    </row>
    <row r="48" spans="1:5">
      <c r="A48" t="s">
        <v>209</v>
      </c>
      <c r="B48" s="264">
        <f>'[3]Datos para Comunicado'!$B$11</f>
        <v>1786.04026391</v>
      </c>
    </row>
    <row r="49" spans="1:5">
      <c r="A49" t="s">
        <v>210</v>
      </c>
      <c r="B49" s="264">
        <f>'[3]Datos para Comunicado'!$B$12</f>
        <v>4763.1082165546195</v>
      </c>
    </row>
    <row r="50" spans="1:5">
      <c r="A50" t="s">
        <v>212</v>
      </c>
      <c r="B50" s="264">
        <f>'[3]Datos para Comunicado'!$B$37</f>
        <v>10719</v>
      </c>
    </row>
    <row r="51" spans="1:5">
      <c r="A51" t="s">
        <v>211</v>
      </c>
      <c r="B51" s="264">
        <f>'[3]Datos para Comunicado'!$B$38</f>
        <v>400701.97562100005</v>
      </c>
    </row>
    <row r="52" spans="1:5">
      <c r="A52" t="s">
        <v>213</v>
      </c>
      <c r="B52" s="264">
        <f>'[3]Datos para Comunicado'!$B$39</f>
        <v>375651.16713299998</v>
      </c>
    </row>
    <row r="53" spans="1:5">
      <c r="A53" t="s">
        <v>214</v>
      </c>
      <c r="B53" s="276">
        <f>'[3]Datos para Comunicado'!$B$40</f>
        <v>0.93748269284378538</v>
      </c>
    </row>
    <row r="54" spans="1:5">
      <c r="A54" t="s">
        <v>215</v>
      </c>
      <c r="B54" s="264">
        <f>'[3]Datos para Comunicado'!$B$41</f>
        <v>25050.808488000068</v>
      </c>
    </row>
    <row r="55" spans="1:5">
      <c r="A55" t="s">
        <v>216</v>
      </c>
      <c r="B55" s="276">
        <f>'[3]Datos para Comunicado'!$B$42</f>
        <v>0.83972665251458167</v>
      </c>
    </row>
    <row r="57" spans="1:5">
      <c r="A57" s="347" t="s">
        <v>147</v>
      </c>
      <c r="B57" s="347"/>
      <c r="C57" s="347"/>
      <c r="D57" s="347"/>
      <c r="E57" s="347"/>
    </row>
    <row r="58" spans="1:5">
      <c r="A58" t="s">
        <v>217</v>
      </c>
      <c r="B58" s="282">
        <f>HLOOKUP([1]Parametros!$B$12,'Resumen Industria'!C9:O12,3,FALSE)</f>
        <v>11504967408.470001</v>
      </c>
    </row>
    <row r="59" spans="1:5">
      <c r="A59" t="s">
        <v>198</v>
      </c>
      <c r="B59" s="276">
        <f>B58/B1</f>
        <v>0.27832084991467049</v>
      </c>
    </row>
    <row r="60" spans="1:5">
      <c r="A60" t="s">
        <v>199</v>
      </c>
      <c r="B60" s="276">
        <f>'[2]Gráficos Comunicado'!$R$16</f>
        <v>-2.5203014459287888E-2</v>
      </c>
    </row>
    <row r="61" spans="1:5">
      <c r="A61" t="s">
        <v>201</v>
      </c>
      <c r="B61" s="276">
        <f>'[2]Gráficos Comunicado'!$R$17</f>
        <v>-2.560717021416143E-2</v>
      </c>
    </row>
    <row r="62" spans="1:5">
      <c r="A62" t="s">
        <v>202</v>
      </c>
      <c r="B62" s="264">
        <f>HLOOKUP([1]Parametros!$B$12,[2]Visitas!$C$9:$N$17,9,FALSE)</f>
        <v>173342</v>
      </c>
    </row>
  </sheetData>
  <mergeCells count="2">
    <mergeCell ref="A35:E35"/>
    <mergeCell ref="A57:E57"/>
  </mergeCells>
  <pageMargins left="0.7" right="0.7" top="0.75" bottom="0.75" header="0.3" footer="0.3"/>
  <pageSetup paperSize="1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Graficos Comunicado</vt:lpstr>
      <vt:lpstr>Datos Para Comunicado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2019-10-04T19:25:28Z</dcterms:modified>
</cp:coreProperties>
</file>